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フォームの回答 1" sheetId="1" r:id="rId4"/>
  </sheets>
  <definedNames/>
  <calcPr/>
</workbook>
</file>

<file path=xl/sharedStrings.xml><?xml version="1.0" encoding="utf-8"?>
<sst xmlns="http://schemas.openxmlformats.org/spreadsheetml/2006/main" count="1080" uniqueCount="308">
  <si>
    <t>タイムスタンプ</t>
  </si>
  <si>
    <t>1. What is your affiliation?</t>
  </si>
  <si>
    <t>2. Are you a teacher or a student?</t>
  </si>
  <si>
    <t>3. Do you recommend this program to your friends and/or colleagues?</t>
  </si>
  <si>
    <t>(optional) 4. Let us know the reason for your evaluation in the previous question. (It is okay to write your opinion in your local language.)</t>
  </si>
  <si>
    <t>4a. Translation (en)</t>
  </si>
  <si>
    <t>4b. Translation (ja)</t>
  </si>
  <si>
    <t>Watsuthiwararam School (TH)</t>
  </si>
  <si>
    <t>Teacher</t>
  </si>
  <si>
    <t xml:space="preserve">It is an interesting activity which the students should get a chance to join once as they will learn some different dimentions of cultures and exchange tthose to each other. However, the problems could take place too. This activity will run well and even better if all of facilities like the internet connection is more stable. </t>
  </si>
  <si>
    <t>Rattaphumwittaya School, Songkhla (TH)</t>
  </si>
  <si>
    <t>Student</t>
  </si>
  <si>
    <t>I love to learn this because we can exchange ideas and culture💞</t>
  </si>
  <si>
    <t>Everything is very good.</t>
  </si>
  <si>
    <t>I really like this project 🫶🏻👍🏻👍🏻👍🏻</t>
  </si>
  <si>
    <t>Very cute</t>
  </si>
  <si>
    <t xml:space="preserve">It’s so fun to make friend with foreigner </t>
  </si>
  <si>
    <t>I like it because its make me speak english bravely and japanese student are very friendly</t>
  </si>
  <si>
    <t>Get knowledge and hilarious 😂</t>
  </si>
  <si>
    <t>I would like to have topics on any subject, various subjects.</t>
  </si>
  <si>
    <t>I think this activity is really good and enjoy because this makes me know a foreign friend so I feel great with this.</t>
  </si>
  <si>
    <t>กิจกรรมสนุกมากครับ แต่เสียดายเวลาน้อยไปหน่อยครับ อยากให้เพิ่มเวลาสักหน่อยครับ5555+</t>
  </si>
  <si>
    <t>I like it so much. I’m so happy to talking with foreign students.</t>
  </si>
  <si>
    <t>Make us learn more new things.</t>
  </si>
  <si>
    <t>ได้ความรู้และพูดคุยหัวข้อที่เกี่ยวกับอนิเมะหรือเพลงญี่ปุ่น</t>
  </si>
  <si>
    <t>Likes: talking and learning new things that I didn't know before.
Dislikes: The environment is not very comfortable, making communication unclear.</t>
  </si>
  <si>
    <t>I Recommended because it will exchange ideas between Thai people and foreigners. It's very fun.</t>
  </si>
  <si>
    <t>ได้พัฒนาทักษะการเข้าสังคม และทักษาการพูดภาษาอังกฤษ</t>
  </si>
  <si>
    <t>-</t>
  </si>
  <si>
    <t>I’m very glad to have a new friends in japan and talk with them.</t>
  </si>
  <si>
    <t>คุยได้สนุกสนานและอยากให้ทุกคนได้สานสัมพันธ์กันและกันเพื่อในอนาคตข้างหน้า</t>
  </si>
  <si>
    <t>It is fun to talk with new friend along with practice english proficiency.</t>
  </si>
  <si>
    <t>not enough time.</t>
  </si>
  <si>
    <t>การพูดตามหัวข้อที่ให้ทำให้รู้สึกว่าไม่เป็นตัวของตัวเองและอาจทำให้น่าเบื่อ ไม่สนุกไปกับการคุย</t>
  </si>
  <si>
    <t xml:space="preserve">when I'm talk with japanese I'm feel relaxed </t>
  </si>
  <si>
    <t>การคุยที่ผ่านมา ก็น่าประทับใจดี มีความเป็นกันเอง อาจจะตื่นเต้นบ้าง เป็นประสบการณ์​ที่ล้ำค่าและสนุก แต่ค่อนข้างเสียดายในเรื่องของระยะเวลาในการคุยที่ไม่นานมากนัก</t>
  </si>
  <si>
    <t>I would like to recommend this program to my friends because this program is very good and suitable for studying.</t>
  </si>
  <si>
    <t>สนุกมามีความสุข</t>
  </si>
  <si>
    <t>it is very funny to talk to Japan students</t>
  </si>
  <si>
    <t>SMK Sri Mersing (MY)</t>
  </si>
  <si>
    <t>They are fun to talk</t>
  </si>
  <si>
    <t>Indeed, it’s a good programme but the network is weak and we have difficulty to share our presentation since the student didn’t allow us to do the screen sharing. Anyway, it is a good programme and the teacher from both country are helpful. That’s all for now, bye.</t>
  </si>
  <si>
    <t>It because I like to meet new people around the world! Also, it's a great opportunities to know their languages and learn about it. In addition, I love this program and I wish I can participate in it again in future!</t>
  </si>
  <si>
    <t xml:space="preserve">This program should we promote to other so that they can learn a new things and can make new friends and this program also help to increase my knowledge </t>
  </si>
  <si>
    <t>This programme help me to improve my English and I can be more confident in speaking English. In addition, in this programme I can show Malaysian tradition and culture to Japanese. Unfortunately, it's hard for us to communicate with them through online platform because there's a lot problem. I hope the problem can be solve soon.</t>
  </si>
  <si>
    <t xml:space="preserve">program ni memberi banyak kesan positif kepada student which is dapat kenalan baru + improve bahasa inggeris + menambah ilmu pengetahuan </t>
  </si>
  <si>
    <t>We can learn about other countries. We can make new friends from different countries. We can share Uniqueness about our country. We can increase our knowledge of Japan.</t>
  </si>
  <si>
    <t xml:space="preserve">I will totally recommend this program to my friends because we can meet new friends in other country . Other than that , we can learn new culture . </t>
  </si>
  <si>
    <t>It is a great experience to learn a foreign country's culture and get to know people around the world!</t>
  </si>
  <si>
    <t>This program can help students be more socialise with people from other country at the same time it can improve students' speaking skill in english. Besides, students can gain their knowledge about the other culture and lifestyle.</t>
  </si>
  <si>
    <t>other</t>
  </si>
  <si>
    <t>Its help  with how to communicate with ppl from other native</t>
  </si>
  <si>
    <t>Seishin Senior High-school (JP)</t>
  </si>
  <si>
    <t>my evaluation towards this program is very recommended because of the benefits that we can get through this program is a lot such as learning other languages , cultures and getting to know people that are different than us and also getting more exposure about the country itself.</t>
  </si>
  <si>
    <t xml:space="preserve">It such a great program and great opportunity for students to learn and practice their English. </t>
  </si>
  <si>
    <t>Taweethapisek school in Bangkok (TH)</t>
  </si>
  <si>
    <t>I found this project to be useful to both sides since we can improve our English communication by talking and presenting works.</t>
  </si>
  <si>
    <t>This project is an incredible opportunity for me to speak to peers from other countries. I would love to invite my other friends to join this program, so that they may enjoy talking to other talented' like-minded individual around the world. All in all, I'm very happy to be invited into such esteemed project.</t>
  </si>
  <si>
    <t>I felt that it was a unique activity.  Because it is talking in English with Japanese people.  We would recommend this activity as a practice of speaking English and improving communication.</t>
  </si>
  <si>
    <t xml:space="preserve">You can make new friends and learn more about thier traditions </t>
  </si>
  <si>
    <t>This program can help students to discover other countries culture and learn new things such as a foreign language or about other countries traditional food and sensational travel destinations.</t>
  </si>
  <si>
    <t xml:space="preserve">i think it's a good program because it can make people that not even know each other can be a friend and also the culture from other country </t>
  </si>
  <si>
    <t>This program allows the students to interact with other students internationally which I believe a rare opportunity. Moreover, soft skills can be developed and taught us to learn the beauty of differences.</t>
  </si>
  <si>
    <t>Toshimagaoka-joshigakuen (JP)</t>
  </si>
  <si>
    <t>同世代の生徒同士の交流はとてもすてきなんですが、準備に時間がかかるのと、実際の相手校含めてwifi環境でオンライン交流が満足にできないところが理由です。また、業者の仲介（コーディネーター）などいつでも来校できて対応してくださる方がいると安心です。</t>
  </si>
  <si>
    <t>this program is good for strengthening relations between foreign countries and knowing the various criteria that each individual has despite different cultures and religions.</t>
  </si>
  <si>
    <t>英語で話せたのは良かったけれど、活発に質問をできなかったから。</t>
  </si>
  <si>
    <t>The program is really interesting.  But, there was a small problem with zoom.  We could not share our presentation.</t>
  </si>
  <si>
    <t>Chuo University (JP)</t>
  </si>
  <si>
    <t>It's a valuable opportunity to interact with students of your generation in real time in any environment.</t>
  </si>
  <si>
    <t>タイの学生の方と話すことができることは面白いですし、自分の英語が通じるのかを試す機会にもなると思うのですが、zoomの接続が悪く自分が話す機会を得られていないので少し残念だったため、10ではなく8にしていただきました。</t>
  </si>
  <si>
    <t>We can know and learn their languages like Japanese language and also we can teach a little bit about our country, culture, biodata plus from our other perspective to them.</t>
  </si>
  <si>
    <t>This programme helped to widen my perspective of the world. I also got some great new friends from this programme. Besides, we were able to learn a little about each others' cultures, too.</t>
  </si>
  <si>
    <t>It was a good meeting Things that are useful in life are exchanged. enhance courage and friendship.</t>
  </si>
  <si>
    <t xml:space="preserve">Because this program help me to meet japan people without the program i dont think so i will have the chance in my whole life to meet japan students and also i learn alot about their culture </t>
  </si>
  <si>
    <t xml:space="preserve">the reason for the evaluation is i can communicate with other people from another country </t>
  </si>
  <si>
    <t xml:space="preserve">it give me new experience </t>
  </si>
  <si>
    <t>Because of covid, we could not go and travel abroad. So it was good chance to speak other friends from other country. In addition, I realized that I could not speak English and I had to study more. I really would like to do that again.</t>
  </si>
  <si>
    <t>Kurima Elementary School (JP)</t>
  </si>
  <si>
    <t>実際にマレーシアの人と交流をして、楽しかったし、勉強になったので、いろいろな学校で行ってほしいです。</t>
  </si>
  <si>
    <t>海外の人と交流でき、楽しく意見交換や自己紹介な乳ができるから</t>
  </si>
  <si>
    <t>楽しかったし、いろいろな人と交流できて、良い機会になったから。</t>
  </si>
  <si>
    <t>マレーシアの人たちと交流して、英語と関わりが深まったと思うし、勉強になったから。</t>
  </si>
  <si>
    <t>楽しく交流することができたから。でも、人見知りな子や、英語が苦手な子にとっては嫌かな？と思ったから。</t>
  </si>
  <si>
    <t>今回のマレーシア交流はとても勉強になって楽しかったけど通信が切断されるトラブルも起きたから。</t>
  </si>
  <si>
    <t>マレーシアの人たちと交流できて楽しかったし今まで知らなかったことについて知れたので、お勧めします。</t>
  </si>
  <si>
    <t>マレーシアの子との交流は貴重だし、英語が伝わった時は嬉しかった。</t>
  </si>
  <si>
    <t>外国の人とは滅多に話せることはないけど楽しくて案外伝わるので是非とも友達におすすめしたい。</t>
  </si>
  <si>
    <t>遠い国の人たちとも、会話をすることができて、自分の言っていることが相手に伝わったのがとても嬉しかったから。</t>
  </si>
  <si>
    <t>It was easy to use and easy to understand how to use.</t>
  </si>
  <si>
    <t>マレーシアの学校の子どもたちとの交流は、貴重な体験になり良かった。Zoomの細かい部分の設定などの準備が少し大変だった。</t>
  </si>
  <si>
    <t>Rajprachasamasai Phaimathayom Rachadabhisek (TH)</t>
  </si>
  <si>
    <t xml:space="preserve">Everyone is very friendly and cute. </t>
  </si>
  <si>
    <t>I am a huge fan of the program and I am willing to recommend it to others who are interested in learning more about Japanese culture and meeting new people. The program has given me a lot of fun and I have learned a lot about the language and the people. I am grateful for this opportunity.</t>
  </si>
  <si>
    <t>プロジェクトの中ではあまり話すことができませんでしたが、プロジェクトの後にオンラインゲームで遊んだりなどの交流を持てるようになったことが良かったです。</t>
  </si>
  <si>
    <t>I want my friends to know about this program and persuade them to attend with me because I think it’s rather funny to communicate with japan students. 😁</t>
  </si>
  <si>
    <t xml:space="preserve">it an opportunity to make new friend, gaining new knowledge and trained our English pronunciation </t>
  </si>
  <si>
    <t>英語で同世代の子と話せる機会はなかなかないから</t>
  </si>
  <si>
    <t>it's so fun and excited when we can communicate with stranger people that same age with us. we can share a lot of things about our country and our religion with them.</t>
  </si>
  <si>
    <t>ところどころ通信環境の問題で聞き取りにくく、なにを言っているのか分からないところはあったが、同じような趣味を持っていたり、逆に全く聞いたことのないものの名前があがったりと日本で日本人と話していたら分からないだろうことを知る経験ができて面白かったため。また、意外と英語だけで話していてもわかる部分が多いことや、自分に英語でどう言ったらいいのか分からないことがまだまだたくさんあることに気がつく機会になったため。</t>
  </si>
  <si>
    <t>にこPの活動はまだ始まったばかりですが、英語でPowerPointなどを作るのは初めての経験なのでとても楽しかったですし、また、にこPは英語を使ってコミュニケーションを取るとても良い機会だと感じているからです。
英語が好き･興味がある友達にはどんどん薦めようと思います。</t>
  </si>
  <si>
    <t>違う言語を話す人とお互い第一言語ではない言葉で話すというのは、学校ではなかなかできない経験だが、これから世界で働く生徒にとっては大切なものであると思う。英語をある程度話せる人にとっては効果的であると思うから。</t>
  </si>
  <si>
    <t>I do believing that culture is one of the thing that play such huge role in this modern day, especially the language that we use while communicating. I find a lot of people in Thailand struggling when it comes to speaking English or any other languages, even though the ability to understand and use languages is important but it’s still difficult for someone who barely use it, so I highly recommended this project to be apart of the process of learning to anyone who interested.</t>
  </si>
  <si>
    <t>It's a good idea that we can share knowledge, but too many processes or steps lead to many problems.</t>
  </si>
  <si>
    <t>We can make other country’s friends .</t>
  </si>
  <si>
    <t>I enjoyed talking with student of Thailand.</t>
  </si>
  <si>
    <t>英語を実践的に使う機会を得られるから。</t>
  </si>
  <si>
    <t xml:space="preserve">　今回の取組では、本校の通信環境やZoomに対する準備不足（勉強不足）、解決方法の見つからない問題が何点かあり、生徒に対してベストの状態で取り組みを提供できなかったと感じている。金銭の発生することなので、学校側は生徒に音声環境や通信状況など、プログラムの主旨に入る前の段階に対して万全を期すべきだったと反省している。取組の内容や主旨は非常に良いものなのだが、その良さを生徒に伝えられたのか、自信を持ってYesと答えられない。今回、本校の施設設備ではその能力を超えていたのかもしれない。
　取組の内容はとてもよいもので、多くの生徒が異文化に触れ、自分たちが日ごろ感じている常識とは違う常識のある世界を学ぶことができた。しかし、直接のふれあいであれば乗り越えられるストレスが、消化不良のまま残ってしまった生徒も多少いたように感じる。雑音や通信障害が、それでなくても下手な英語コミュニケーションの邪魔をしているケースが多かったので（直接のコミュニケーションだと乗り越えられるケースが多いのだが）、今回直接のコミュニケーションとオンラインのコミュニケーションの長所短所を痛烈に感じることができた。もう少し小規模で、落ち着いた環境を提供できればもっと良かったのかと反省している。
　何人かの生徒には、煩わしさだけが残ったのではないかと心配である。最後１回残っているので、何とかより良い形で終えられたらと考えている。</t>
  </si>
  <si>
    <t>Chuo University Senior High-school (JP)</t>
  </si>
  <si>
    <t>とても楽しかったから</t>
  </si>
  <si>
    <t>友達もできたし、向こうの文化もしれて良かった。
少しインターネット環境などの影響などで不便なところもあった。</t>
  </si>
  <si>
    <t>ネット状況が悪くてスムーズに出来ないから。</t>
  </si>
  <si>
    <t xml:space="preserve">海外の人と喋れるのはいいけど、
接続の問題で手こずったところがあった
</t>
  </si>
  <si>
    <t>通信が悪かったのでやりにくかった。お互い無言になったら気まずかった。</t>
  </si>
  <si>
    <t>自己紹介をし合ったり、お互いの文化などを教え合ったりするのは面白かったけれど、インターネットの環境などが悪く会話が順調に進まなかった。</t>
  </si>
  <si>
    <t>とても面白く英語の勉強になるが、あまりにも英語ができなかったり、誰かが司会をするようにできないとうまく進まず時間だけが過ぎていくだけになるから。</t>
  </si>
  <si>
    <t>通信環境が悪いながらも授業後のSNSでの関わりを持てたことでマレーシアについて学べたり、こちらから日本の文化を伝えることができたため、意味のある取り組みであったと思います。</t>
  </si>
  <si>
    <t>授業の時間が終わりと言っても終わらなかったこと。</t>
  </si>
  <si>
    <t>準備の期間があんまりなくて準備不足で英語をしっかり喋れなかった。</t>
  </si>
  <si>
    <t>回線問題がなければ、８を選択していたと思う。何を話すかというテーマが無いと、お互い国も言語も違う知らない人だから会話が発生するまでに時間がかかった。次は話す内容のテーマを示してほしい。全員同じ部屋でつなぐから、自分たちの会話以外の声がたくさん入ってしまっていて、聞き取りにくいことがあった。上記の問題が改善されたら、私は９や１０を選ぶと思う。</t>
  </si>
  <si>
    <t>気軽に海外の人とお話できて面白かった。</t>
  </si>
  <si>
    <t>楽しかったのはカタコトの英語で通じて交流したから、また国際交流をしたい</t>
  </si>
  <si>
    <t>あまり絡みのない国の文化を知れるため。授業が終わってもインスタのDMで話せて楽しかった。ZOOMの設備が少し悪かったと思います。（生徒が録画できない、接続するのに時間がかかり話す時間が短くなった。など）</t>
  </si>
  <si>
    <t>ちゃんと話せたときは楽しかったが、zoomが繋がらなかったときが多かったのでそこをちゃんとしたらいいと思いました。</t>
  </si>
  <si>
    <t>I have two reason. First, it's bad to be internet line. second,i have nothing to say.</t>
  </si>
  <si>
    <t>接続が悪くてなかなかうまく行かないことが多く、喋っている声が聞き取りづらいこともあってあまり良いものではありませんでした。
接続の問題で時間がなくなって結局会話ができていません。
相手の方が急に写真を取ってきてマナーがないと思いました。文化の違いかもしれませんがそういう嫌な部分もありました。
相手の食文化について知れたことはいいと思いました。</t>
  </si>
  <si>
    <t>バグが多かったり始め方などが分からなくて気まずい空気が長かったです。写真やInstagram交換を強いられたりしました。パソコンのバグか何かで相手にマイク機能が無かったりしました。時間が短く、相手の自己紹介を聞いて少し質問するだけで終わりました。時間が来て、終わりだと言っているのにnoと言って終わらせてくれなかったです。他にも困ることが多かったです。</t>
  </si>
  <si>
    <t>接続等が原因で、あまりコミュニケーションが取れなかった。英語で話せたのは楽しかった。</t>
  </si>
  <si>
    <t xml:space="preserve">他国の文化を知れる機会になったが、通信がうまく行かず会話することが難しかった。
</t>
  </si>
  <si>
    <t>オンライン上ではコミュニケーションが取りにくい。
海外のことを知る良い機会である。</t>
  </si>
  <si>
    <t>通信トラブルが多すぎて、まともに会話できないので、他人におすすめはできない。</t>
  </si>
  <si>
    <t>通信の関係で声が聞きづらかったり、会話の途中で途切れたりしたが、お互い違う国同士の人が英語を使ってコミュニケーションを取ることができたのは面白いと思ったから。</t>
  </si>
  <si>
    <t>実際に他国に住む人と話すことで、お互いの文化に触れ、教養を深められるから。</t>
  </si>
  <si>
    <t>It was fun.
I could talk with foreign people from a distance.
I've wanted to talk with them.</t>
  </si>
  <si>
    <t>外国人の人とオンライン上で会話することはそうないから。</t>
  </si>
  <si>
    <t>時間が短くて両方の説明をするところまでできなかった。</t>
  </si>
  <si>
    <t>周りの声が入ってしまって聞き取れないことが多くあったのでグループ数を減らしてそれぞれ違う部屋でするのがいいと思います。</t>
  </si>
  <si>
    <t>向こうの国の文化や人について知ることができたけど、インターネットの接続がうまく行かなかったり、相手の声がよく聞こえなかったりして、あまり会話できないのが残念だった。でも、他国の人と交流するのは楽しかったので、またやってみたいと思いました。</t>
  </si>
  <si>
    <t>他の国の人と関わることが少ないので話し合いをするのはいいと思いました。初対面の人と話すのに、対面でないと感情が読み取りづらく、話しづらいと思いました。</t>
  </si>
  <si>
    <t>インターネットの問題で十分な時間話すことが出来なかった。
また、マレー語で話されるときがあり理解するのが難しかった。
少し文化を知ることが出来た。</t>
  </si>
  <si>
    <t>There was some problems　such as difficulity in hearing voices.</t>
  </si>
  <si>
    <t>交流を通して、文化の違いなどを知ることができるが、難しい単語を多く使っているため、理解するのが難しかったから。</t>
  </si>
  <si>
    <t>This program is not worth taking part in. My team members from different countries are not good at English.I hope I can change people to talk with every time.</t>
  </si>
  <si>
    <t>この活動は内容自体は非常に意義のあるものだが、十分なインターネット環境設備が必要であり、また、画面を通して相手とコミュニケーションを図るのは同じ母国語の話者通しでないと非常に、困難であったと感じた。対面でコミュニケーションを図るのであればある程度の意思疎通やジェスチャー等にて理解はしやすいが、オンライン上では限界があると感じた。しかし、英語が母国語ではない者同士での意思疎通は非常に興味深く良い活動であると思う。</t>
  </si>
  <si>
    <t>回線の問題などで、このプロジェクトの進行に障害が発生したときもあったが、互いの文化の違いを知れるのはいいと思った。</t>
  </si>
  <si>
    <t xml:space="preserve">New perspective unlocked </t>
  </si>
  <si>
    <t>英語が全然喋れなかったけど相手がめちゃくちゃ話してくれてありがたいなと思いました。なのでみなさんもやるべきです。</t>
  </si>
  <si>
    <t>Dokkyo High-school (JP)</t>
  </si>
  <si>
    <t>It’s very excited project.  But it is too difficult for Japanese to communicate</t>
  </si>
  <si>
    <t>楽しいから！</t>
  </si>
  <si>
    <t>自分の国の言語が通じない人と英語で話すのはいい経験になったから。</t>
  </si>
  <si>
    <t>自分の言語が完全に伝わらない人と話す機会はなかなかなく、とてもいい機会だから。</t>
  </si>
  <si>
    <t>タイの友達が増えて楽しかったから。</t>
  </si>
  <si>
    <t xml:space="preserve">It was good chance to speak English. </t>
  </si>
  <si>
    <t>I am glad to communicate with foreign people.</t>
  </si>
  <si>
    <t>普段関わることの無い人たちと関われて楽しかったが、音声が聞こえづらかったりと不自由も多かったから。</t>
  </si>
  <si>
    <t>海外との交流ができる点ではいいが、回線が安定しなかったり、事前準備について相手と差があったりなどしたため。</t>
  </si>
  <si>
    <t>Through the program we can make friends in foreign country but someone feel difficult to communicate in only English.</t>
  </si>
  <si>
    <t>話す機会があまりない</t>
  </si>
  <si>
    <t>現地の人との交流をその場種に行かないでもできて、初対面同士、失敗しても気にしなくて済む</t>
  </si>
  <si>
    <t>It's an opportunity to talk to foreigners.</t>
  </si>
  <si>
    <t>I think it is a nice program, but these kind of cross-country programs tend to have some technical problems.</t>
  </si>
  <si>
    <t>It's been a great experience both for students and teachers to work with high schools outside of Japan. From the teacher's perspective, it was fun to see the increase in the amount of interaction among students as time went by. First lesson was always difficult and we faced a lot of issues including technical ones, but in the second lesson, students from both sides seemed more relaxed and the lesson itself went more smoothly. 
I also enjoyed working with teachers in Thailand. Both of the teachers I'm working with are highly motivated and willing to collaborate with us.  They shared their enthusiasms to foster students' motivation and English proficiency.  
My school is designated as SSH since 2018, and has been seeking for collaborations with schools overseas. I'd like to extend my sincere gratitude to Prof. Wakabayashi and Prof. Iio for giving us such a wonderful opportunity. We'd like to continue collaboration lessons in the future and hopefully have a chance to conduct collaborative science research among students using English.</t>
  </si>
  <si>
    <t>どのような学習にも実践の場は有意義である思っており、非常に良い機会となりました。
ありがとうございます。</t>
  </si>
  <si>
    <t>UTM (MY)</t>
  </si>
  <si>
    <t>I think it is good for the locals from each country to get to know each other more.</t>
  </si>
  <si>
    <t xml:space="preserve">getting to know them very interesting </t>
  </si>
  <si>
    <t>A good opportunity to make new international friends, and changing information etc.</t>
  </si>
  <si>
    <t>I get to know Japan's culture, make friends with international students and tell them about myself, my country and my cultures.</t>
  </si>
  <si>
    <t>It's a rare chance to meet new friends from other countries and exchange valuable information about others' culture.</t>
  </si>
  <si>
    <t xml:space="preserve">Because I felt this program was a very valuable experience. Because of coronavirus epidemic, it is rare to have the opportunity to interact with different cultures. I thought it was a great project because it could be done during the pandemic. </t>
  </si>
  <si>
    <t>日本において、外国に方と接触して話す機会はめったにないため、現地の言葉に実際に触れ、また自分の意思をその言語で伝えるという経験はとても刺激になったから。</t>
  </si>
  <si>
    <t xml:space="preserve">I think It’s very good project and such a really helpful for the person who want to practice speaking. But I think 20 minutes is kinda too short for practice or introducing each other. Thank you very much to create this project for us. Arigato gosaimus 🙇🏻‍♀️ </t>
  </si>
  <si>
    <t>I think this program is working well for students interested in making friends with other country students. cuz of this reason you should sort for the student that is really interested to learn another language and make friends with them.</t>
  </si>
  <si>
    <t>このプログラムはある一定の英語力を持つ人には勧めたいが、一定のレベルに達していない人には勧めたいとは思わない。日本語英語を普段聞く我々にとって実際に海外の方とはなすことはスキルアップにつながるだろうが、うまくコミュニケーションが出来ないと英語への自信をなくすことに繋がると思う。また、予習や準備が必要不可欠なプログラムであると痛感した。</t>
  </si>
  <si>
    <t>Ichihara-Chuo Senior High-school (JP)</t>
  </si>
  <si>
    <t>it is just fun.</t>
  </si>
  <si>
    <t>海外の人と喋る機械があまりないから良い経験になるかなと思った。</t>
  </si>
  <si>
    <t>楽しいし英語力が伸びると思うからです</t>
  </si>
  <si>
    <t>Poor connection, improper attitude from the students abroad, hampered us from having a proper conversation.</t>
  </si>
  <si>
    <t>回線悪くてイラつく時が多いです。
それを改善すれば評価は10です。</t>
  </si>
  <si>
    <t>I thought it would be quicker to learn locally.</t>
  </si>
  <si>
    <t>二回目までトピックが決まっていて話しやすかった。そして三回目の自由なトピックでの交流も、とても楽しく行う事ができたため。</t>
  </si>
  <si>
    <t>とても有意義な共同授業であると感じた。それぞれ違う母語を持つ人が話す英語は聞きなれないものもあったが英語を聞く練習になった。通信環境によって聞きづらい点があったため満点ではなかった。</t>
  </si>
  <si>
    <t>海外の人と話せてとても刺激的な経験になった。英語がスラスラでなくて悔しかったが、楽しく話せた。また、回線が悪く、相手の音声が途切れることが多くあった。</t>
  </si>
  <si>
    <t>自分は英語を話しても相手に伝わらないんじゃないだろうか？？という疑問の解消につながる可能性があると感じたから。</t>
  </si>
  <si>
    <t>留学などで外国の方と英語で話す機会があまりない中、オンラインで繋いでお話しできたのは非常に貴重な経験だったから。</t>
  </si>
  <si>
    <t>普段日本で生活していても、英語を使う機会はないため、大学の授業の中で英語を使う活動ができるというのはとても貴重な経験になると考えるから。</t>
  </si>
  <si>
    <t>Because there's no chance to talk with foreigners without going abroad in Japan. And, I could enjoy communication with the same old students.</t>
  </si>
  <si>
    <t>Fu Cheng Senior High-school (TW)</t>
  </si>
  <si>
    <t>No</t>
  </si>
  <si>
    <t>無</t>
  </si>
  <si>
    <t>還不錯用</t>
  </si>
  <si>
    <t>可以有新的體驗</t>
  </si>
  <si>
    <t>可以跟外國人交流</t>
  </si>
  <si>
    <t>因為很少人有在做這件事</t>
  </si>
  <si>
    <t>我建議可以多多交流</t>
  </si>
  <si>
    <t>我希望多多交流</t>
  </si>
  <si>
    <t xml:space="preserve">無 </t>
  </si>
  <si>
    <t xml:space="preserve">I don't know </t>
  </si>
  <si>
    <t>w</t>
  </si>
  <si>
    <t>因為我覺得這是個很棒的體驗</t>
  </si>
  <si>
    <t>過程必須非常的投入才行所有只有5分</t>
  </si>
  <si>
    <t xml:space="preserve">It’s funny </t>
  </si>
  <si>
    <t>Because it’s fun</t>
  </si>
  <si>
    <t>楽しかったし実りのある経験だったが、毎回話すことを作ってくるのは少し大変だった。</t>
  </si>
  <si>
    <t>no</t>
  </si>
  <si>
    <t>很方便</t>
  </si>
  <si>
    <t>可以增加口說能力</t>
  </si>
  <si>
    <t>方便且大家都可以使用</t>
  </si>
  <si>
    <t>有可取之處也有不可取之處</t>
  </si>
  <si>
    <t>非常方便</t>
  </si>
  <si>
    <t>感覺跟Google meet差不多</t>
  </si>
  <si>
    <t xml:space="preserve">I don’t like English </t>
  </si>
  <si>
    <t>Cuz I won't use that but school homework</t>
  </si>
  <si>
    <t>很好很有趣</t>
  </si>
  <si>
    <t>方便</t>
  </si>
  <si>
    <t>Good and fun!</t>
  </si>
  <si>
    <t>可以清楚分組</t>
  </si>
  <si>
    <t>因為跟外國人對話很有趣。</t>
  </si>
  <si>
    <t>因為很方便且有用</t>
  </si>
  <si>
    <t>有好也有壞</t>
  </si>
  <si>
    <t>可以更方便的跟來自各地的人交流</t>
  </si>
  <si>
    <t>這個平台很方便</t>
  </si>
  <si>
    <t>I like english</t>
  </si>
  <si>
    <t>這個平台很方便還可以結交些外國朋友</t>
  </si>
  <si>
    <t>可以更方便我們跟他人交流</t>
  </si>
  <si>
    <t>我推薦7是因為在視訊的過程中，影幕會容易卡住，也會有雜音，對方可能聽不清楚或看不清楚我說話的聲音或簡報，也有可能是網路的問題，所以視訊前要檢查網路</t>
  </si>
  <si>
    <t>英語を実際に使うという経験自体が日本の学校には少ないと思うから。</t>
  </si>
  <si>
    <t>SMA N1 (ID)</t>
  </si>
  <si>
    <t>This program boosts your confidence to speak in English and talk about various common topics that are discussed by every high-school students. For example, school subjects, schedules, part-time jobs, cultures and even entertainment such as songs and Anime/Manga. We even joked around like close friends, ignoring the fact that we just met for around 2-3 hours through screen. To be able to participate in the previous event was a blessing and I hope to be able to discuss more topics with the Japanese high-schoolers. Thank you.</t>
  </si>
  <si>
    <t>Because when we join this program, we'll get new friend, know another culture from different country, and we can talk about many things we both like, example hobbies, favorite subjects, and many else.</t>
  </si>
  <si>
    <t>Taipei Municipal Yongchun Senior High-school (TW)</t>
  </si>
  <si>
    <t>Because I think this activity is very interesting and meaningful.</t>
  </si>
  <si>
    <t>能跟外國人做互動，了解不同國家的文化</t>
  </si>
  <si>
    <t>會，我會推薦，因為藉由此活動我可以增加自己的英文口語能力，然後還可以認識新朋友，而且能和不同國家的朋友聊天是件非常特別且難得的事</t>
  </si>
  <si>
    <t>我覺得跟人用外語溝通很有趣</t>
  </si>
  <si>
    <t xml:space="preserve">It's a remarkable memmory in my high school life because I experience the unique activity. </t>
  </si>
  <si>
    <t>because they are cute and Japanese snacks are delicious</t>
  </si>
  <si>
    <t>我覺得日本學生很可愛</t>
  </si>
  <si>
    <t>我覺得這是一個很棒的經驗，不僅可以跟不同學校的人交流 ，也增進了我的英文能力，非常新鮮有趣</t>
  </si>
  <si>
    <t>因為有些人聽不太懂英文
且背景聲音吵雜聽不太清楚對方的聲音
但是這是個很好的機會可以國際交流我</t>
  </si>
  <si>
    <t>It's good to get to know people from different countries</t>
  </si>
  <si>
    <t>It Is a good Change to acquired with new friends and learn more about Japanese people and their culture and life.Besides,it is a very rare opportunities to say English to foreigners. 
I really like this program!!! And the friends I meet from Japan are very cute and kind,I really like them!</t>
  </si>
  <si>
    <t xml:space="preserve">it’s a good opportunity to get to know new people </t>
  </si>
  <si>
    <t>They didn't communicate with us</t>
  </si>
  <si>
    <t>This is a very special experience for me. 
I’m very happy to take this opportunity to meet people from different countries.</t>
  </si>
  <si>
    <t>因為可以跟不同國家的人聊天是一個很難得的體驗</t>
  </si>
  <si>
    <t>非常有趣，讓我們學生有辦法直接的練習我們的英語能力，還能在文化上進行交流。</t>
  </si>
  <si>
    <t>Very helpful to learn the others. Good project to help us gain more information about the other countries.</t>
  </si>
  <si>
    <t>The reason why is because the SMILE project had given me the courage to see the world in wider vision, and of course I didn't regret it at all, it really help me through my hard times in high school. I'm sure my friends or someone out there will benefit as much as I do right now.</t>
  </si>
  <si>
    <t>the experience is amazing and very fun. wr enjoyed some time using english with new friends from abroad. i hope i get to see my friends again</t>
  </si>
  <si>
    <t>-+</t>
  </si>
  <si>
    <t>This project really teach us student to be more professional and tolerates other people, whether they are from different countries or the same. People around the world should know about this project.</t>
  </si>
  <si>
    <t>Menurut saya program ini simpel, ringan namun cukup berkesan. Program ini adalah awal saya berani untuk berbicara dengan orang dari luar negeri, program ini juga memberikan saya banyak wawasan yang tidak umum untuk diketahui</t>
  </si>
  <si>
    <t>because this program is very interesting and inspiring, its been an amazing experience with a new friends from other country.</t>
  </si>
  <si>
    <t>new experience from different country. I got to know a new perspective, culture, and knowledge from the students of dokyo high-school. And also, this project improved our english skills, esp in speaking skills</t>
  </si>
  <si>
    <t>The SMILE project is a very fun experience to me because we can connect with other people and learn about them and their cultures more</t>
  </si>
  <si>
    <t>because this program is really interesting, I get a lot of new experiences, practice my English skills and of course have lots of new friends</t>
  </si>
  <si>
    <t>Such an amazing program we had. From this program, we can practice our speaking with people from different country, even share our cultures. Maybe if they extend the duration, the program will be more fun</t>
  </si>
  <si>
    <t>Because it helps students to know each other’s cultures and habits</t>
  </si>
  <si>
    <t>我覺得跟 google meet 差不多，但是如果要分組的話，用 dialog book會比較方便，可以進去統一房間，也可以退出直接進去分組房間，不用每一組另外創</t>
  </si>
  <si>
    <t>Sakainishi Senior High-school (JP)</t>
  </si>
  <si>
    <t>Through this program, I felt that the students' motivation to learn English increased. Also, for the students, I believe they were able to experience a "foreign country" that they had not been able to feel before.</t>
  </si>
  <si>
    <t>楽しかったです</t>
  </si>
  <si>
    <t>良かった</t>
  </si>
  <si>
    <t>とても楽しかったです。</t>
  </si>
  <si>
    <t>とても楽しかったです。不思議な感覚でした。</t>
  </si>
  <si>
    <t>新しい体験ができて楽しかったです。</t>
  </si>
  <si>
    <t>すごく楽しくていい経験になりました</t>
  </si>
  <si>
    <t>いい経験ができてよかった。</t>
  </si>
  <si>
    <t>はじめての経験をできてとても楽しくて、会話ができて良かったです</t>
  </si>
  <si>
    <t>私は日本の友達だけじゃなく国を超えて友達ができて嬉しかったです。</t>
  </si>
  <si>
    <t>楽しかったです！またしたいです！</t>
  </si>
  <si>
    <t>知らなかったことがたくさん知れて楽しかったです。</t>
  </si>
  <si>
    <t>英語で話すのはとても緊張しました。</t>
  </si>
  <si>
    <t>外国の友だちができたし、いろんな文化の違いなどを知ることができて
とても良かったと思います。</t>
  </si>
  <si>
    <t>初めてこういう風に台湾のかたと交流することができてすごくよかったなと思いました。</t>
  </si>
  <si>
    <t>台湾の人と喋る機会が今までなかったのでこのプログラムで話すことができて楽しかったです。台湾の人が良い人で良かったです！</t>
  </si>
  <si>
    <t>私よりもしっかり学校紹介をしてくれたり、色々と送ってくれてありがとうございます。</t>
  </si>
  <si>
    <t>台湾の文化を知ることができて良かった
日本の文化を伝えることができてよかった</t>
  </si>
  <si>
    <t>学べたこともあってよかった</t>
  </si>
  <si>
    <t>普通に教室で授業を受けるよりも今回の台湾の子と話す方が楽しく学べたし、普段使えるような単語もより学べたので良かった。</t>
  </si>
  <si>
    <t>自分は外国の子と関わるとゆうことを考えたことがなかったのでとてもいい経験になった</t>
  </si>
  <si>
    <t>because the sweets were delicious</t>
  </si>
  <si>
    <t>Thankyou</t>
  </si>
  <si>
    <t>普段外国人さんと話すことがないのでこのような機会を作ってくれて感謝しています。
台湾の生徒さんのことや文化などいっぱいしれたので良かったです。</t>
  </si>
  <si>
    <t>とても楽しかった。海外の人と話す機会が今まで全然なかったのですごくいい経験になった。</t>
  </si>
  <si>
    <t>thank you!! I'm happy!!</t>
  </si>
  <si>
    <t>good</t>
  </si>
  <si>
    <t>外国の人と話せる機会があるのはとても良い経験になると思うからです</t>
  </si>
  <si>
    <t xml:space="preserve">海外の人と関われてたのしかった　
</t>
  </si>
  <si>
    <t>いい経験になったし楽しかった。</t>
  </si>
  <si>
    <t>I enjoyed this program very much because I was able to talk with people of the same age from other countries, which was a very valuable experience.</t>
  </si>
  <si>
    <t>台湾の方たちと話せてとても楽しかった。みんないい人だった。</t>
  </si>
  <si>
    <t>because the story was interesting</t>
  </si>
  <si>
    <t>I highly recommend this programme due the knowledge I gained and the unimaginable experience. I enjoyed every single one of it and hoping that I could join this kind of programme again.</t>
  </si>
  <si>
    <t>It was nice to meet with japanese who are really nice but i hope that they can be more active and do not stick to the slides which make it so formal and looks like we are presenting on a topic</t>
  </si>
  <si>
    <t xml:space="preserve">I believe this is a great opportunity to experience communicating with people from another country, with different backgrounds and ways of thinking. By exchanging information about each other's culture, I'm able to widen my view and perspective of the world, and also expand my network with new people.  </t>
  </si>
  <si>
    <t>Tsukuihama Senior High-school (JP)</t>
  </si>
  <si>
    <t>とても良かったから</t>
  </si>
  <si>
    <t>他の国の人と交流する機会はあまりないから、こういうので、関わりを持てるのはいい事だと思うから</t>
  </si>
  <si>
    <t>I think that being able to speak with people from other countries using my current English skills will be a great help, and I learned a lot.</t>
  </si>
  <si>
    <t>パソコンの音の問題とか、早かったり発音が難しくて聞き取れないとこがあった。でも聞き取れたところはしっかり自分の言葉で伝えようとすることは出来たからよかった。</t>
  </si>
  <si>
    <t>とても外国の人と関わるのは難しいけど、簡単な内容でも話せるととても楽しいから。</t>
  </si>
  <si>
    <t>まず、日本に住んでいると外国人の人とコミュニケーションをとる機会が無いと思うのでとても良い経験になった。</t>
  </si>
  <si>
    <t>異国に対して興味がない人でも、話してみると楽しくて異国でもやっぱり同じ人間なんだなって思えたからおすすめします！！</t>
  </si>
  <si>
    <t>I thought that speaking and listening to English was neither good nor bad.</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</si>
</sst>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d/yyyy h:mm:ss"/>
  </numFmts>
  <fonts count="3">
    <font>
      <sz val="10.0"/>
      <color rgb="FF000000"/>
      <name val="Arial"/>
      <scheme val="minor"/>
    </font>
    <font>
      <color theme="1"/>
      <name val="Arial"/>
      <scheme val="minor"/>
    </font>
    <font>
      <sz val="11.0"/>
      <color rgb="FF000000"/>
      <name val="Inconsolata"/>
    </font>
  </fonts>
  <fills count="3">
    <fill>
      <patternFill patternType="none"/>
    </fill>
    <fill>
      <patternFill patternType="lightGray"/>
    </fill>
    <fill>
      <patternFill patternType="solid">
        <fgColor rgb="FFFFFFFF"/>
        <bgColor rgb="FFFFFFFF"/>
      </patternFill>
    </fill>
  </fills>
  <borders count="1">
    <border/>
  </borders>
  <cellStyleXfs count="1">
    <xf borderId="0" fillId="0" fontId="0" numFmtId="0" applyAlignment="1" applyFont="1"/>
  </cellStyleXfs>
  <cellXfs count="6">
    <xf borderId="0" fillId="0" fontId="0" numFmtId="0" xfId="0" applyAlignment="1" applyFont="1">
      <alignment readingOrder="0" shrinkToFit="0" vertical="bottom" wrapText="0"/>
    </xf>
    <xf borderId="0" fillId="0" fontId="1" numFmtId="0" xfId="0" applyFont="1"/>
    <xf borderId="0" fillId="0" fontId="1" numFmtId="0" xfId="0" applyAlignment="1" applyFont="1">
      <alignment readingOrder="0"/>
    </xf>
    <xf borderId="0" fillId="0" fontId="1" numFmtId="164" xfId="0" applyAlignment="1" applyFont="1" applyNumberFormat="1">
      <alignment readingOrder="0"/>
    </xf>
    <xf borderId="0" fillId="0" fontId="1" numFmtId="0" xfId="0" applyFont="1"/>
    <xf borderId="0" fillId="2" fontId="2" numFmtId="0" xfId="0" applyFill="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2" width="18.88"/>
    <col customWidth="1" min="3" max="3" width="9.0"/>
    <col customWidth="1" min="4" max="4" width="5.63"/>
    <col customWidth="1" min="5" max="10" width="18.88"/>
    <col customWidth="1" min="11" max="11" width="27.88"/>
  </cols>
  <sheetData>
    <row r="1">
      <c r="A1" s="1" t="s">
        <v>0</v>
      </c>
      <c r="B1" s="1" t="s">
        <v>1</v>
      </c>
      <c r="C1" s="1" t="s">
        <v>2</v>
      </c>
      <c r="D1" s="1" t="s">
        <v>3</v>
      </c>
      <c r="E1" s="1" t="s">
        <v>4</v>
      </c>
      <c r="F1" s="2" t="s">
        <v>5</v>
      </c>
      <c r="G1" s="2" t="s">
        <v>6</v>
      </c>
    </row>
    <row r="2">
      <c r="A2" s="3">
        <v>44889.60795855324</v>
      </c>
      <c r="B2" s="2" t="s">
        <v>7</v>
      </c>
      <c r="C2" s="2" t="s">
        <v>8</v>
      </c>
      <c r="D2" s="2">
        <v>8.0</v>
      </c>
      <c r="E2" s="2" t="s">
        <v>9</v>
      </c>
      <c r="F2" s="4" t="str">
        <f>IFERROR(__xludf.DUMMYFUNCTION("IF(NOT(E2=""""), GoogleTranslate(E2,""auto"",""en""), """")"),"It is an interesting activity which the students should get a chance to join once as they will learn some different dimentions of cultures and exchange tthose to each other. However, the problems could take place too. This activity will run well and even "&amp;"better if all of facilities like the internet connection is more stable. ")</f>
        <v>It is an interesting activity which the students should get a chance to join once as they will learn some different dimentions of cultures and exchange tthose to each other. However, the problems could take place too. This activity will run well and even better if all of facilities like the internet connection is more stable. </v>
      </c>
      <c r="G2" s="5" t="str">
        <f>IFERROR(__xludf.DUMMYFUNCTION("IF(NOT(E2=""""), GoogleTranslate(E2,""auto"",""ja""), """")"),"それは興味深い活動です。学生は、文化のいくつかの異なる態度を学び、TTHOSEを互いに交換するので、一度参加する機会を得る必要があります。ただし、問題も発生する可能性があります。インターネット接続のようなすべての施設がより安定している場合、このアクティビティはうまく機能し、さらに良くなります。")</f>
        <v>それは興味深い活動です。学生は、文化のいくつかの異なる態度を学び、TTHOSEを互いに交換するので、一度参加する機会を得る必要があります。ただし、問題も発生する可能性があります。インターネット接続のようなすべての施設がより安定している場合、このアクティビティはうまく機能し、さらに良くなります。</v>
      </c>
    </row>
    <row r="3">
      <c r="A3" s="3">
        <v>44889.627903506946</v>
      </c>
      <c r="B3" s="2" t="s">
        <v>10</v>
      </c>
      <c r="C3" s="2" t="s">
        <v>11</v>
      </c>
      <c r="D3" s="2">
        <v>8.0</v>
      </c>
      <c r="F3" s="4" t="str">
        <f>IFERROR(__xludf.DUMMYFUNCTION("IF(NOT(E3=""""), GoogleTranslate(E3,""auto"",""en""), """")"),"")</f>
        <v/>
      </c>
      <c r="G3" s="5" t="str">
        <f>IFERROR(__xludf.DUMMYFUNCTION("IF(NOT(E3=""""), GoogleTranslate(E3,""auto"",""ja""), """")"),"")</f>
        <v/>
      </c>
    </row>
    <row r="4">
      <c r="A4" s="3">
        <v>44889.62819127315</v>
      </c>
      <c r="B4" s="2" t="s">
        <v>10</v>
      </c>
      <c r="C4" s="2" t="s">
        <v>11</v>
      </c>
      <c r="D4" s="2">
        <v>6.0</v>
      </c>
      <c r="F4" s="4" t="str">
        <f>IFERROR(__xludf.DUMMYFUNCTION("IF(NOT(E4=""""), GoogleTranslate(E4,""auto"",""en""), """")"),"")</f>
        <v/>
      </c>
      <c r="G4" s="5" t="str">
        <f>IFERROR(__xludf.DUMMYFUNCTION("IF(NOT(E4=""""), GoogleTranslate(E4,""auto"",""ja""), """")"),"")</f>
        <v/>
      </c>
    </row>
    <row r="5">
      <c r="A5" s="3">
        <v>44889.63056547454</v>
      </c>
      <c r="B5" s="2" t="s">
        <v>10</v>
      </c>
      <c r="C5" s="2" t="s">
        <v>11</v>
      </c>
      <c r="D5" s="2">
        <v>10.0</v>
      </c>
      <c r="E5" s="2" t="s">
        <v>12</v>
      </c>
      <c r="F5" s="4" t="str">
        <f>IFERROR(__xludf.DUMMYFUNCTION("IF(NOT(E5=""""), GoogleTranslate(E5,""auto"",""en""), """")"),"I love to learn this because we can exchange ideas and culture💞")</f>
        <v>I love to learn this because we can exchange ideas and culture💞</v>
      </c>
      <c r="G5" s="5" t="str">
        <f>IFERROR(__xludf.DUMMYFUNCTION("IF(NOT(E5=""""), GoogleTranslate(E5,""auto"",""ja""), """")"),"私たちはアイデアや文化を交換できるので、私はこれを学ぶのが大好きです - ")</f>
        <v>私たちはアイデアや文化を交換できるので、私はこれを学ぶのが大好きです - </v>
      </c>
    </row>
    <row r="6">
      <c r="A6" s="3">
        <v>44889.63078232639</v>
      </c>
      <c r="B6" s="2" t="s">
        <v>10</v>
      </c>
      <c r="C6" s="2" t="s">
        <v>11</v>
      </c>
      <c r="D6" s="2">
        <v>9.0</v>
      </c>
      <c r="F6" s="4" t="str">
        <f>IFERROR(__xludf.DUMMYFUNCTION("IF(NOT(E6=""""), GoogleTranslate(E6,""auto"",""en""), """")"),"")</f>
        <v/>
      </c>
      <c r="G6" s="5" t="str">
        <f>IFERROR(__xludf.DUMMYFUNCTION("IF(NOT(E6=""""), GoogleTranslate(E6,""auto"",""ja""), """")"),"")</f>
        <v/>
      </c>
    </row>
    <row r="7">
      <c r="A7" s="3">
        <v>44889.630789780094</v>
      </c>
      <c r="B7" s="2" t="s">
        <v>10</v>
      </c>
      <c r="C7" s="2" t="s">
        <v>11</v>
      </c>
      <c r="D7" s="2">
        <v>10.0</v>
      </c>
      <c r="F7" s="4" t="str">
        <f>IFERROR(__xludf.DUMMYFUNCTION("IF(NOT(E7=""""), GoogleTranslate(E7,""auto"",""en""), """")"),"")</f>
        <v/>
      </c>
      <c r="G7" s="5" t="str">
        <f>IFERROR(__xludf.DUMMYFUNCTION("IF(NOT(E7=""""), GoogleTranslate(E7,""auto"",""ja""), """")"),"")</f>
        <v/>
      </c>
    </row>
    <row r="8">
      <c r="A8" s="3">
        <v>44889.63269560185</v>
      </c>
      <c r="B8" s="2" t="s">
        <v>10</v>
      </c>
      <c r="C8" s="2" t="s">
        <v>11</v>
      </c>
      <c r="D8" s="2">
        <v>10.0</v>
      </c>
      <c r="E8" s="2" t="s">
        <v>13</v>
      </c>
      <c r="F8" s="4" t="str">
        <f>IFERROR(__xludf.DUMMYFUNCTION("IF(NOT(E8=""""), GoogleTranslate(E8,""auto"",""en""), """")"),"Everything is very good.")</f>
        <v>Everything is very good.</v>
      </c>
      <c r="G8" s="5" t="str">
        <f>IFERROR(__xludf.DUMMYFUNCTION("IF(NOT(E8=""""), GoogleTranslate(E8,""auto"",""ja""), """")"),"すべてがとても良いです。")</f>
        <v>すべてがとても良いです。</v>
      </c>
    </row>
    <row r="9">
      <c r="A9" s="3">
        <v>44889.64122464121</v>
      </c>
      <c r="B9" s="2" t="s">
        <v>10</v>
      </c>
      <c r="C9" s="2" t="s">
        <v>11</v>
      </c>
      <c r="D9" s="2">
        <v>10.0</v>
      </c>
      <c r="E9" s="2" t="s">
        <v>14</v>
      </c>
      <c r="F9" s="4" t="str">
        <f>IFERROR(__xludf.DUMMYFUNCTION("IF(NOT(E9=""""), GoogleTranslate(E9,""auto"",""en""), """")"),"I really like this project 🫶🏻👍🏻👍🏻👍🏻")</f>
        <v>I really like this project 🫶🏻👍🏻👍🏻👍🏻</v>
      </c>
      <c r="G9" s="5" t="str">
        <f>IFERROR(__xludf.DUMMYFUNCTION("IF(NOT(E9=""""), GoogleTranslate(E9,""auto"",""ja""), """")"),"私はこのプロジェクトが本当に好きです")</f>
        <v>私はこのプロジェクトが本当に好きです</v>
      </c>
    </row>
    <row r="10">
      <c r="A10" s="3">
        <v>44889.68666795139</v>
      </c>
      <c r="B10" s="2" t="s">
        <v>7</v>
      </c>
      <c r="C10" s="2" t="s">
        <v>11</v>
      </c>
      <c r="D10" s="2">
        <v>8.0</v>
      </c>
      <c r="F10" s="4" t="str">
        <f>IFERROR(__xludf.DUMMYFUNCTION("IF(NOT(E10=""""), GoogleTranslate(E10,""auto"",""en""), """")"),"")</f>
        <v/>
      </c>
      <c r="G10" s="5" t="str">
        <f>IFERROR(__xludf.DUMMYFUNCTION("IF(NOT(E10=""""), GoogleTranslate(E10,""auto"",""ja""), """")"),"")</f>
        <v/>
      </c>
    </row>
    <row r="11">
      <c r="A11" s="3">
        <v>44889.68752811343</v>
      </c>
      <c r="B11" s="2" t="s">
        <v>7</v>
      </c>
      <c r="C11" s="2" t="s">
        <v>11</v>
      </c>
      <c r="D11" s="2">
        <v>9.0</v>
      </c>
      <c r="E11" s="2" t="s">
        <v>15</v>
      </c>
      <c r="F11" s="4" t="str">
        <f>IFERROR(__xludf.DUMMYFUNCTION("IF(NOT(E11=""""), GoogleTranslate(E11,""auto"",""en""), """")"),"Very cute")</f>
        <v>Very cute</v>
      </c>
      <c r="G11" s="5" t="str">
        <f>IFERROR(__xludf.DUMMYFUNCTION("IF(NOT(E11=""""), GoogleTranslate(E11,""auto"",""ja""), """")"),"とてもかわいい")</f>
        <v>とてもかわいい</v>
      </c>
    </row>
    <row r="12">
      <c r="A12" s="3">
        <v>44889.68761479166</v>
      </c>
      <c r="B12" s="2" t="s">
        <v>7</v>
      </c>
      <c r="C12" s="2" t="s">
        <v>11</v>
      </c>
      <c r="D12" s="2">
        <v>10.0</v>
      </c>
      <c r="E12" s="2" t="s">
        <v>16</v>
      </c>
      <c r="F12" s="4" t="str">
        <f>IFERROR(__xludf.DUMMYFUNCTION("IF(NOT(E12=""""), GoogleTranslate(E12,""auto"",""en""), """")"),"It’s so fun to make friend with foreigner ")</f>
        <v>It’s so fun to make friend with foreigner </v>
      </c>
      <c r="G12" s="5" t="str">
        <f>IFERROR(__xludf.DUMMYFUNCTION("IF(NOT(E12=""""), GoogleTranslate(E12,""auto"",""ja""), """")"),"外国人と友達になるのはとても楽しいです")</f>
        <v>外国人と友達になるのはとても楽しいです</v>
      </c>
    </row>
    <row r="13">
      <c r="A13" s="3">
        <v>44889.68785200232</v>
      </c>
      <c r="B13" s="2" t="s">
        <v>7</v>
      </c>
      <c r="C13" s="2" t="s">
        <v>11</v>
      </c>
      <c r="D13" s="2">
        <v>10.0</v>
      </c>
      <c r="E13" s="2" t="s">
        <v>17</v>
      </c>
      <c r="F13" s="4" t="str">
        <f>IFERROR(__xludf.DUMMYFUNCTION("IF(NOT(E13=""""), GoogleTranslate(E13,""auto"",""en""), """")"),"I like it because its make me speak english bravely and japanese student are very friendly")</f>
        <v>I like it because its make me speak english bravely and japanese student are very friendly</v>
      </c>
      <c r="G13" s="5" t="str">
        <f>IFERROR(__xludf.DUMMYFUNCTION("IF(NOT(E13=""""), GoogleTranslate(E13,""auto"",""ja""), """")"),"私はそれが好きです。")</f>
        <v>私はそれが好きです。</v>
      </c>
    </row>
    <row r="14">
      <c r="A14" s="3">
        <v>44889.68785423611</v>
      </c>
      <c r="B14" s="2" t="s">
        <v>7</v>
      </c>
      <c r="C14" s="2" t="s">
        <v>11</v>
      </c>
      <c r="D14" s="2">
        <v>10.0</v>
      </c>
      <c r="E14" s="2" t="s">
        <v>18</v>
      </c>
      <c r="F14" s="4" t="str">
        <f>IFERROR(__xludf.DUMMYFUNCTION("IF(NOT(E14=""""), GoogleTranslate(E14,""auto"",""en""), """")"),"Get knowledge and hilarious 😂")</f>
        <v>Get knowledge and hilarious 😂</v>
      </c>
      <c r="G14" s="5" t="str">
        <f>IFERROR(__xludf.DUMMYFUNCTION("IF(NOT(E14=""""), GoogleTranslate(E14,""auto"",""ja""), """")"),"知識と陽気な😂を取得します")</f>
        <v>知識と陽気な😂を取得します</v>
      </c>
    </row>
    <row r="15">
      <c r="A15" s="3">
        <v>44889.688014733794</v>
      </c>
      <c r="B15" s="2" t="s">
        <v>7</v>
      </c>
      <c r="C15" s="2" t="s">
        <v>11</v>
      </c>
      <c r="D15" s="2">
        <v>8.0</v>
      </c>
      <c r="E15" s="2" t="s">
        <v>19</v>
      </c>
      <c r="F15" s="4" t="str">
        <f>IFERROR(__xludf.DUMMYFUNCTION("IF(NOT(E15=""""), GoogleTranslate(E15,""auto"",""en""), """")"),"I would like to have topics on any subject, various subjects.")</f>
        <v>I would like to have topics on any subject, various subjects.</v>
      </c>
      <c r="G15" s="5" t="str">
        <f>IFERROR(__xludf.DUMMYFUNCTION("IF(NOT(E15=""""), GoogleTranslate(E15,""auto"",""ja""), """")"),"あらゆるテーマ、さまざまなテーマに関するトピックが欲しいです。")</f>
        <v>あらゆるテーマ、さまざまなテーマに関するトピックが欲しいです。</v>
      </c>
    </row>
    <row r="16">
      <c r="A16" s="3">
        <v>44889.68814673611</v>
      </c>
      <c r="B16" s="2" t="s">
        <v>7</v>
      </c>
      <c r="C16" s="2" t="s">
        <v>11</v>
      </c>
      <c r="D16" s="2">
        <v>10.0</v>
      </c>
      <c r="E16" s="2" t="s">
        <v>20</v>
      </c>
      <c r="F16" s="4" t="str">
        <f>IFERROR(__xludf.DUMMYFUNCTION("IF(NOT(E16=""""), GoogleTranslate(E16,""auto"",""en""), """")"),"I think this activity is really good and enjoy because this makes me know a foreign friend so I feel great with this.")</f>
        <v>I think this activity is really good and enjoy because this makes me know a foreign friend so I feel great with this.</v>
      </c>
      <c r="G16" s="5" t="str">
        <f>IFERROR(__xludf.DUMMYFUNCTION("IF(NOT(E16=""""), GoogleTranslate(E16,""auto"",""ja""), """")"),"このアクティビティは本当に良いと思います。これは私が外国人の友人を知っているので、私はこれでいい気分です。")</f>
        <v>このアクティビティは本当に良いと思います。これは私が外国人の友人を知っているので、私はこれでいい気分です。</v>
      </c>
    </row>
    <row r="17">
      <c r="A17" s="3">
        <v>44889.68834137732</v>
      </c>
      <c r="B17" s="2" t="s">
        <v>7</v>
      </c>
      <c r="C17" s="2" t="s">
        <v>11</v>
      </c>
      <c r="D17" s="2">
        <v>10.0</v>
      </c>
      <c r="E17" s="2" t="s">
        <v>21</v>
      </c>
      <c r="F17" s="4" t="str">
        <f>IFERROR(__xludf.DUMMYFUNCTION("IF(NOT(E17=""""), GoogleTranslate(E17,""auto"",""en""), """")"),"The activity is very fun. But regret a little too little time I want you to add a little time, haha.")</f>
        <v>The activity is very fun. But regret a little too little time I want you to add a little time, haha.</v>
      </c>
      <c r="G17" s="5" t="str">
        <f>IFERROR(__xludf.DUMMYFUNCTION("IF(NOT(E17=""""), GoogleTranslate(E17,""auto"",""ja""), """")"),"アクティビティはとても楽しいです。しかし、少し後すぎる時間を後悔してください少し時間を追加してほしい、ハハ。")</f>
        <v>アクティビティはとても楽しいです。しかし、少し後すぎる時間を後悔してください少し時間を追加してほしい、ハハ。</v>
      </c>
    </row>
    <row r="18">
      <c r="A18" s="3">
        <v>44889.68840572917</v>
      </c>
      <c r="B18" s="2" t="s">
        <v>7</v>
      </c>
      <c r="C18" s="2" t="s">
        <v>11</v>
      </c>
      <c r="D18" s="2">
        <v>9.0</v>
      </c>
      <c r="E18" s="2" t="s">
        <v>22</v>
      </c>
      <c r="F18" s="4" t="str">
        <f>IFERROR(__xludf.DUMMYFUNCTION("IF(NOT(E18=""""), GoogleTranslate(E18,""auto"",""en""), """")"),"I like it so much. I’m so happy to talking with foreign students.")</f>
        <v>I like it so much. I’m so happy to talking with foreign students.</v>
      </c>
      <c r="G18" s="5" t="str">
        <f>IFERROR(__xludf.DUMMYFUNCTION("IF(NOT(E18=""""), GoogleTranslate(E18,""auto"",""ja""), """")"),"私はこれが大好きです。私は外国人学生と話すことができてとてもうれしいです。")</f>
        <v>私はこれが大好きです。私は外国人学生と話すことができてとてもうれしいです。</v>
      </c>
    </row>
    <row r="19">
      <c r="A19" s="3">
        <v>44889.68896969907</v>
      </c>
      <c r="B19" s="2" t="s">
        <v>7</v>
      </c>
      <c r="C19" s="2" t="s">
        <v>11</v>
      </c>
      <c r="D19" s="2">
        <v>9.0</v>
      </c>
      <c r="E19" s="2" t="s">
        <v>23</v>
      </c>
      <c r="F19" s="4" t="str">
        <f>IFERROR(__xludf.DUMMYFUNCTION("IF(NOT(E19=""""), GoogleTranslate(E19,""auto"",""en""), """")"),"Make us learn more new things.")</f>
        <v>Make us learn more new things.</v>
      </c>
      <c r="G19" s="5" t="str">
        <f>IFERROR(__xludf.DUMMYFUNCTION("IF(NOT(E19=""""), GoogleTranslate(E19,""auto"",""ja""), """")"),"もっと新しいことを学ばせてください。")</f>
        <v>もっと新しいことを学ばせてください。</v>
      </c>
    </row>
    <row r="20">
      <c r="A20" s="3">
        <v>44889.689163414354</v>
      </c>
      <c r="B20" s="2" t="s">
        <v>7</v>
      </c>
      <c r="C20" s="2" t="s">
        <v>11</v>
      </c>
      <c r="D20" s="2">
        <v>10.0</v>
      </c>
      <c r="E20" s="2" t="s">
        <v>24</v>
      </c>
      <c r="F20" s="4" t="str">
        <f>IFERROR(__xludf.DUMMYFUNCTION("IF(NOT(E20=""""), GoogleTranslate(E20,""auto"",""en""), """")"),"Gain knowledge and talk about the topic about anime or Japanese music.")</f>
        <v>Gain knowledge and talk about the topic about anime or Japanese music.</v>
      </c>
      <c r="G20" s="5" t="str">
        <f>IFERROR(__xludf.DUMMYFUNCTION("IF(NOT(E20=""""), GoogleTranslate(E20,""auto"",""ja""), """")"),"知識を得て、アニメや日本の音楽に関するトピックについて話します。")</f>
        <v>知識を得て、アニメや日本の音楽に関するトピックについて話します。</v>
      </c>
    </row>
    <row r="21">
      <c r="A21" s="3">
        <v>44889.68979263889</v>
      </c>
      <c r="B21" s="2" t="s">
        <v>7</v>
      </c>
      <c r="C21" s="2" t="s">
        <v>11</v>
      </c>
      <c r="D21" s="2">
        <v>8.0</v>
      </c>
      <c r="E21" s="2" t="s">
        <v>25</v>
      </c>
      <c r="F21" s="4" t="str">
        <f>IFERROR(__xludf.DUMMYFUNCTION("IF(NOT(E21=""""), GoogleTranslate(E21,""auto"",""en""), """")"),"Likes: talking and learning new things that I didn't know before.
Dislikes: The environment is not very comfortable, making communication unclear.")</f>
        <v>Likes: talking and learning new things that I didn't know before.
Dislikes: The environment is not very comfortable, making communication unclear.</v>
      </c>
      <c r="G21" s="5" t="str">
        <f>IFERROR(__xludf.DUMMYFUNCTION("IF(NOT(E21=""""), GoogleTranslate(E21,""auto"",""ja""), """")"),"いいね：私が以前に知らなかった新しいことを話したり学んだりします。
嫌い：環境はあまり快適ではなく、コミュニケーションを不明確にします。")</f>
        <v>いいね：私が以前に知らなかった新しいことを話したり学んだりします。
嫌い：環境はあまり快適ではなく、コミュニケーションを不明確にします。</v>
      </c>
    </row>
    <row r="22">
      <c r="A22" s="3">
        <v>44889.69019642361</v>
      </c>
      <c r="B22" s="2" t="s">
        <v>7</v>
      </c>
      <c r="C22" s="2" t="s">
        <v>11</v>
      </c>
      <c r="D22" s="2">
        <v>7.0</v>
      </c>
      <c r="F22" s="4" t="str">
        <f>IFERROR(__xludf.DUMMYFUNCTION("IF(NOT(E22=""""), GoogleTranslate(E22,""auto"",""en""), """")"),"")</f>
        <v/>
      </c>
      <c r="G22" s="5" t="str">
        <f>IFERROR(__xludf.DUMMYFUNCTION("IF(NOT(E22=""""), GoogleTranslate(E22,""auto"",""ja""), """")"),"")</f>
        <v/>
      </c>
    </row>
    <row r="23">
      <c r="A23" s="3">
        <v>44889.69024041666</v>
      </c>
      <c r="B23" s="2" t="s">
        <v>10</v>
      </c>
      <c r="C23" s="2" t="s">
        <v>11</v>
      </c>
      <c r="D23" s="2">
        <v>10.0</v>
      </c>
      <c r="E23" s="2" t="s">
        <v>26</v>
      </c>
      <c r="F23" s="4" t="str">
        <f>IFERROR(__xludf.DUMMYFUNCTION("IF(NOT(E23=""""), GoogleTranslate(E23,""auto"",""en""), """")"),"I Recommended because it will exchange ideas between Thai people and foreigners. It's very fun.")</f>
        <v>I Recommended because it will exchange ideas between Thai people and foreigners. It's very fun.</v>
      </c>
      <c r="G23" s="5" t="str">
        <f>IFERROR(__xludf.DUMMYFUNCTION("IF(NOT(E23=""""), GoogleTranslate(E23,""auto"",""ja""), """")"),"タイの人々と外国人の間でアイデアを交換するので、私は勧めました。とても楽しい。")</f>
        <v>タイの人々と外国人の間でアイデアを交換するので、私は勧めました。とても楽しい。</v>
      </c>
    </row>
    <row r="24">
      <c r="A24" s="3">
        <v>44889.690464189815</v>
      </c>
      <c r="B24" s="2" t="s">
        <v>7</v>
      </c>
      <c r="C24" s="2" t="s">
        <v>11</v>
      </c>
      <c r="D24" s="2">
        <v>10.0</v>
      </c>
      <c r="E24" s="2" t="s">
        <v>27</v>
      </c>
      <c r="F24" s="4" t="str">
        <f>IFERROR(__xludf.DUMMYFUNCTION("IF(NOT(E24=""""), GoogleTranslate(E24,""auto"",""en""), """")"),"Has developed social skills And speaking English")</f>
        <v>Has developed social skills And speaking English</v>
      </c>
      <c r="G24" s="5" t="str">
        <f>IFERROR(__xludf.DUMMYFUNCTION("IF(NOT(E24=""""), GoogleTranslate(E24,""auto"",""ja""), """")"),"ソーシャルスキルを開発しましたそして英語を話す")</f>
        <v>ソーシャルスキルを開発しましたそして英語を話す</v>
      </c>
    </row>
    <row r="25">
      <c r="A25" s="3">
        <v>44889.69086553241</v>
      </c>
      <c r="B25" s="2" t="s">
        <v>7</v>
      </c>
      <c r="C25" s="2" t="s">
        <v>11</v>
      </c>
      <c r="D25" s="2">
        <v>10.0</v>
      </c>
      <c r="E25" s="2" t="s">
        <v>28</v>
      </c>
      <c r="F25" s="4" t="str">
        <f>IFERROR(__xludf.DUMMYFUNCTION("IF(NOT(E25=""""), GoogleTranslate(E25,""auto"",""en""), """")"),"-")</f>
        <v>-</v>
      </c>
      <c r="G25" s="5" t="str">
        <f>IFERROR(__xludf.DUMMYFUNCTION("IF(NOT(E25=""""), GoogleTranslate(E25,""auto"",""ja""), """")")," - ")</f>
        <v> - </v>
      </c>
    </row>
    <row r="26">
      <c r="A26" s="3">
        <v>44889.69094410879</v>
      </c>
      <c r="B26" s="2" t="s">
        <v>7</v>
      </c>
      <c r="C26" s="2" t="s">
        <v>11</v>
      </c>
      <c r="D26" s="2">
        <v>10.0</v>
      </c>
      <c r="E26" s="2" t="s">
        <v>29</v>
      </c>
      <c r="F26" s="4" t="str">
        <f>IFERROR(__xludf.DUMMYFUNCTION("IF(NOT(E26=""""), GoogleTranslate(E26,""auto"",""en""), """")"),"I’m very glad to have a new friends in japan and talk with them.")</f>
        <v>I’m very glad to have a new friends in japan and talk with them.</v>
      </c>
      <c r="G26" s="5" t="str">
        <f>IFERROR(__xludf.DUMMYFUNCTION("IF(NOT(E26=""""), GoogleTranslate(E26,""auto"",""ja""), """")"),"日本に新しい友達がいて、彼らと話をすることができてとてもうれしいです。")</f>
        <v>日本に新しい友達がいて、彼らと話をすることができてとてもうれしいです。</v>
      </c>
    </row>
    <row r="27">
      <c r="A27" s="3">
        <v>44889.69096849537</v>
      </c>
      <c r="B27" s="2" t="s">
        <v>7</v>
      </c>
      <c r="C27" s="2" t="s">
        <v>11</v>
      </c>
      <c r="D27" s="2">
        <v>9.0</v>
      </c>
      <c r="E27" s="2" t="s">
        <v>30</v>
      </c>
      <c r="F27" s="4" t="str">
        <f>IFERROR(__xludf.DUMMYFUNCTION("IF(NOT(E27=""""), GoogleTranslate(E27,""auto"",""en""), """")"),"Have fun talking and want everyone to make relationships for each other in the future.")</f>
        <v>Have fun talking and want everyone to make relationships for each other in the future.</v>
      </c>
      <c r="G27" s="5" t="str">
        <f>IFERROR(__xludf.DUMMYFUNCTION("IF(NOT(E27=""""), GoogleTranslate(E27,""auto"",""ja""), """")"),"楽しんで、将来誰もがお互いのために関係を築いてほしい。")</f>
        <v>楽しんで、将来誰もがお互いのために関係を築いてほしい。</v>
      </c>
    </row>
    <row r="28">
      <c r="A28" s="3">
        <v>44889.69205939815</v>
      </c>
      <c r="B28" s="2" t="s">
        <v>7</v>
      </c>
      <c r="C28" s="2" t="s">
        <v>11</v>
      </c>
      <c r="D28" s="2">
        <v>9.0</v>
      </c>
      <c r="E28" s="2" t="s">
        <v>31</v>
      </c>
      <c r="F28" s="4" t="str">
        <f>IFERROR(__xludf.DUMMYFUNCTION("IF(NOT(E28=""""), GoogleTranslate(E28,""auto"",""en""), """")"),"It is fun to talk with new friend along with practice english proficiency.")</f>
        <v>It is fun to talk with new friend along with practice english proficiency.</v>
      </c>
      <c r="G28" s="5" t="str">
        <f>IFERROR(__xludf.DUMMYFUNCTION("IF(NOT(E28=""""), GoogleTranslate(E28,""auto"",""ja""), """")"),"英語の習熟度を練習することとともに、新しい友達と話すのは楽しいです。")</f>
        <v>英語の習熟度を練習することとともに、新しい友達と話すのは楽しいです。</v>
      </c>
    </row>
    <row r="29">
      <c r="A29" s="3">
        <v>44889.69234432871</v>
      </c>
      <c r="B29" s="2" t="s">
        <v>7</v>
      </c>
      <c r="C29" s="2" t="s">
        <v>11</v>
      </c>
      <c r="D29" s="2">
        <v>10.0</v>
      </c>
      <c r="E29" s="2" t="s">
        <v>32</v>
      </c>
      <c r="F29" s="4" t="str">
        <f>IFERROR(__xludf.DUMMYFUNCTION("IF(NOT(E29=""""), GoogleTranslate(E29,""auto"",""en""), """")"),"not enough time.")</f>
        <v>not enough time.</v>
      </c>
      <c r="G29" s="5" t="str">
        <f>IFERROR(__xludf.DUMMYFUNCTION("IF(NOT(E29=""""), GoogleTranslate(E29,""auto"",""ja""), """")"),"十分ではありません。")</f>
        <v>十分ではありません。</v>
      </c>
    </row>
    <row r="30">
      <c r="A30" s="3">
        <v>44889.693198657405</v>
      </c>
      <c r="B30" s="2" t="s">
        <v>7</v>
      </c>
      <c r="C30" s="2" t="s">
        <v>11</v>
      </c>
      <c r="D30" s="2">
        <v>8.0</v>
      </c>
      <c r="E30" s="2" t="s">
        <v>33</v>
      </c>
      <c r="F30" s="4" t="str">
        <f>IFERROR(__xludf.DUMMYFUNCTION("IF(NOT(E30=""""), GoogleTranslate(E30,""auto"",""en""), """")"),"Speaking according to the topic that makes you feel that you are not yourself and may be boring. Not enjoying talking")</f>
        <v>Speaking according to the topic that makes you feel that you are not yourself and may be boring. Not enjoying talking</v>
      </c>
      <c r="G30" s="5" t="str">
        <f>IFERROR(__xludf.DUMMYFUNCTION("IF(NOT(E30=""""), GoogleTranslate(E30,""auto"",""ja""), """")"),"あなたは自分自身ではなく、退屈かもしれないと感じさせるトピックに従って話す。話を楽しんでいない")</f>
        <v>あなたは自分自身ではなく、退屈かもしれないと感じさせるトピックに従って話す。話を楽しんでいない</v>
      </c>
    </row>
    <row r="31">
      <c r="A31" s="3">
        <v>44889.6932194213</v>
      </c>
      <c r="B31" s="2" t="s">
        <v>7</v>
      </c>
      <c r="C31" s="2" t="s">
        <v>11</v>
      </c>
      <c r="D31" s="2">
        <v>10.0</v>
      </c>
      <c r="E31" s="2" t="s">
        <v>34</v>
      </c>
      <c r="F31" s="4" t="str">
        <f>IFERROR(__xludf.DUMMYFUNCTION("IF(NOT(E31=""""), GoogleTranslate(E31,""auto"",""en""), """")"),"when I'm talk with japanese I'm feel relaxed ")</f>
        <v>when I'm talk with japanese I'm feel relaxed </v>
      </c>
      <c r="G31" s="5" t="str">
        <f>IFERROR(__xludf.DUMMYFUNCTION("IF(NOT(E31=""""), GoogleTranslate(E31,""auto"",""ja""), """")"),"私が日本語と話すとき、私はリラックスしていると感じます")</f>
        <v>私が日本語と話すとき、私はリラックスしていると感じます</v>
      </c>
    </row>
    <row r="32">
      <c r="A32" s="3">
        <v>44889.694353900464</v>
      </c>
      <c r="B32" s="2" t="s">
        <v>7</v>
      </c>
      <c r="C32" s="2" t="s">
        <v>11</v>
      </c>
      <c r="D32" s="2">
        <v>10.0</v>
      </c>
      <c r="E32" s="2" t="s">
        <v>35</v>
      </c>
      <c r="F32" s="4" t="str">
        <f>IFERROR(__xludf.DUMMYFUNCTION("IF(NOT(E32=""""), GoogleTranslate(E32,""auto"",""en""), """")"),"Past conversation Was impressive Friendly May be excited It is a precious and fun experience. But quite regret in terms of the time of discussion that is not very long")</f>
        <v>Past conversation Was impressive Friendly May be excited It is a precious and fun experience. But quite regret in terms of the time of discussion that is not very long</v>
      </c>
      <c r="G32" s="5" t="str">
        <f>IFERROR(__xludf.DUMMYFUNCTION("IF(NOT(E32=""""), GoogleTranslate(E32,""auto"",""ja""), """")"),"過去の会話印象的でしたフレンドリー興奮するかもしれませんそれは貴重で楽しい体験です。しかし、それほど長くない議論の時代の観点からかなり後悔しています")</f>
        <v>過去の会話印象的でしたフレンドリー興奮するかもしれませんそれは貴重で楽しい体験です。しかし、それほど長くない議論の時代の観点からかなり後悔しています</v>
      </c>
    </row>
    <row r="33">
      <c r="A33" s="3">
        <v>44889.70700712963</v>
      </c>
      <c r="B33" s="2" t="s">
        <v>10</v>
      </c>
      <c r="C33" s="2" t="s">
        <v>11</v>
      </c>
      <c r="D33" s="2">
        <v>5.0</v>
      </c>
      <c r="E33" s="2" t="s">
        <v>36</v>
      </c>
      <c r="F33" s="4" t="str">
        <f>IFERROR(__xludf.DUMMYFUNCTION("IF(NOT(E33=""""), GoogleTranslate(E33,""auto"",""en""), """")"),"I would like to recommend this program to my friends because this program is very good and suitable for studying.")</f>
        <v>I would like to recommend this program to my friends because this program is very good and suitable for studying.</v>
      </c>
      <c r="G33" s="5" t="str">
        <f>IFERROR(__xludf.DUMMYFUNCTION("IF(NOT(E33=""""), GoogleTranslate(E33,""auto"",""ja""), """")"),"このプログラムは非常に優れており、勉強に適しているので、このプログラムを友人にお勧めしたいと思います。")</f>
        <v>このプログラムは非常に優れており、勉強に適しているので、このプログラムを友人にお勧めしたいと思います。</v>
      </c>
    </row>
    <row r="34">
      <c r="A34" s="3">
        <v>44889.71529458334</v>
      </c>
      <c r="B34" s="2" t="s">
        <v>7</v>
      </c>
      <c r="C34" s="2" t="s">
        <v>11</v>
      </c>
      <c r="D34" s="2">
        <v>10.0</v>
      </c>
      <c r="E34" s="2" t="s">
        <v>37</v>
      </c>
      <c r="F34" s="4" t="str">
        <f>IFERROR(__xludf.DUMMYFUNCTION("IF(NOT(E34=""""), GoogleTranslate(E34,""auto"",""en""), """")"),"Fun to be happy")</f>
        <v>Fun to be happy</v>
      </c>
      <c r="G34" s="5" t="str">
        <f>IFERROR(__xludf.DUMMYFUNCTION("IF(NOT(E34=""""), GoogleTranslate(E34,""auto"",""ja""), """")"),"幸せになるのは楽しい")</f>
        <v>幸せになるのは楽しい</v>
      </c>
    </row>
    <row r="35">
      <c r="A35" s="3">
        <v>44889.72463225694</v>
      </c>
      <c r="B35" s="2" t="s">
        <v>7</v>
      </c>
      <c r="C35" s="2" t="s">
        <v>11</v>
      </c>
      <c r="D35" s="2">
        <v>10.0</v>
      </c>
      <c r="E35" s="2" t="s">
        <v>38</v>
      </c>
      <c r="F35" s="4" t="str">
        <f>IFERROR(__xludf.DUMMYFUNCTION("IF(NOT(E35=""""), GoogleTranslate(E35,""auto"",""en""), """")"),"it is very funny to talk to Japan students")</f>
        <v>it is very funny to talk to Japan students</v>
      </c>
      <c r="G35" s="5" t="str">
        <f>IFERROR(__xludf.DUMMYFUNCTION("IF(NOT(E35=""""), GoogleTranslate(E35,""auto"",""ja""), """")"),"日本の学生と話すのはとても面白いです")</f>
        <v>日本の学生と話すのはとても面白いです</v>
      </c>
    </row>
    <row r="36">
      <c r="A36" s="3">
        <v>44889.730917106484</v>
      </c>
      <c r="B36" s="2" t="s">
        <v>39</v>
      </c>
      <c r="C36" s="2" t="s">
        <v>11</v>
      </c>
      <c r="D36" s="2">
        <v>9.0</v>
      </c>
      <c r="E36" s="2" t="s">
        <v>40</v>
      </c>
      <c r="F36" s="4" t="str">
        <f>IFERROR(__xludf.DUMMYFUNCTION("IF(NOT(E36=""""), GoogleTranslate(E36,""auto"",""en""), """")"),"They are fun to talk")</f>
        <v>They are fun to talk</v>
      </c>
      <c r="G36" s="5" t="str">
        <f>IFERROR(__xludf.DUMMYFUNCTION("IF(NOT(E36=""""), GoogleTranslate(E36,""auto"",""ja""), """")"),"彼らは話すのが楽しいです")</f>
        <v>彼らは話すのが楽しいです</v>
      </c>
    </row>
    <row r="37">
      <c r="A37" s="3">
        <v>44889.73380422454</v>
      </c>
      <c r="B37" s="2" t="s">
        <v>39</v>
      </c>
      <c r="C37" s="2" t="s">
        <v>11</v>
      </c>
      <c r="D37" s="2">
        <v>5.0</v>
      </c>
      <c r="E37" s="2" t="s">
        <v>41</v>
      </c>
      <c r="F37" s="4" t="str">
        <f>IFERROR(__xludf.DUMMYFUNCTION("IF(NOT(E37=""""), GoogleTranslate(E37,""auto"",""en""), """")"),"Indeed, it’s a good programme but the network is weak and we have difficulty to share our presentation since the student didn’t allow us to do the screen sharing. Anyway, it is a good programme and the teacher from both country are helpful. That’s all for"&amp;" now, bye.")</f>
        <v>Indeed, it’s a good programme but the network is weak and we have difficulty to share our presentation since the student didn’t allow us to do the screen sharing. Anyway, it is a good programme and the teacher from both country are helpful. That’s all for now, bye.</v>
      </c>
      <c r="G37" s="5" t="str">
        <f>IFERROR(__xludf.DUMMYFUNCTION("IF(NOT(E37=""""), GoogleTranslate(E37,""auto"",""ja""), """")"),"実際、それは良いプログラムですが、ネットワークは弱く、学生が画面共有を許可していないため、プレゼンテーションを共有するのが困難です。とにかく、それは良いプログラムであり、両国の教師は役に立ちます。さようなら今のところそれはすべてです。")</f>
        <v>実際、それは良いプログラムですが、ネットワークは弱く、学生が画面共有を許可していないため、プレゼンテーションを共有するのが困難です。とにかく、それは良いプログラムであり、両国の教師は役に立ちます。さようなら今のところそれはすべてです。</v>
      </c>
    </row>
    <row r="38">
      <c r="A38" s="3">
        <v>44889.73456547454</v>
      </c>
      <c r="B38" s="2" t="s">
        <v>39</v>
      </c>
      <c r="C38" s="2" t="s">
        <v>11</v>
      </c>
      <c r="D38" s="2">
        <v>10.0</v>
      </c>
      <c r="E38" s="2" t="s">
        <v>42</v>
      </c>
      <c r="F38" s="4" t="str">
        <f>IFERROR(__xludf.DUMMYFUNCTION("IF(NOT(E38=""""), GoogleTranslate(E38,""auto"",""en""), """")"),"It because I like to meet new people around the world! Also, it's a great opportunities to know their languages and learn about it. In addition, I love this program and I wish I can participate in it again in future!")</f>
        <v>It because I like to meet new people around the world! Also, it's a great opportunities to know their languages and learn about it. In addition, I love this program and I wish I can participate in it again in future!</v>
      </c>
      <c r="G38" s="5" t="str">
        <f>IFERROR(__xludf.DUMMYFUNCTION("IF(NOT(E38=""""), GoogleTranslate(E38,""auto"",""ja""), """")"),"それは私が世界中の新しい人々に会うのが好きだからです！また、それは彼らの言語を知り、それについて学ぶ絶好の機会です。さらに、私はこのプログラムが大好きで、将来再び参加できることを願っています！")</f>
        <v>それは私が世界中の新しい人々に会うのが好きだからです！また、それは彼らの言語を知り、それについて学ぶ絶好の機会です。さらに、私はこのプログラムが大好きで、将来再び参加できることを願っています！</v>
      </c>
    </row>
    <row r="39">
      <c r="A39" s="3">
        <v>44889.73510959491</v>
      </c>
      <c r="B39" s="2" t="s">
        <v>39</v>
      </c>
      <c r="C39" s="2" t="s">
        <v>11</v>
      </c>
      <c r="D39" s="2">
        <v>10.0</v>
      </c>
      <c r="E39" s="2" t="s">
        <v>43</v>
      </c>
      <c r="F39" s="4" t="str">
        <f>IFERROR(__xludf.DUMMYFUNCTION("IF(NOT(E39=""""), GoogleTranslate(E39,""auto"",""en""), """")"),"This program should we promote to other so that they can learn a new things and can make new friends and this program also help to increase my knowledge ")</f>
        <v>This program should we promote to other so that they can learn a new things and can make new friends and this program also help to increase my knowledge </v>
      </c>
      <c r="G39" s="5" t="str">
        <f>IFERROR(__xludf.DUMMYFUNCTION("IF(NOT(E39=""""), GoogleTranslate(E39,""auto"",""ja""), """")"),"このプログラムは、彼らが新しいことを学び、新しい友達を作ることができるように他の人に宣伝する必要があります。")</f>
        <v>このプログラムは、彼らが新しいことを学び、新しい友達を作ることができるように他の人に宣伝する必要があります。</v>
      </c>
    </row>
    <row r="40">
      <c r="A40" s="3">
        <v>44889.735829259254</v>
      </c>
      <c r="B40" s="2" t="s">
        <v>39</v>
      </c>
      <c r="C40" s="2" t="s">
        <v>11</v>
      </c>
      <c r="D40" s="2">
        <v>8.0</v>
      </c>
      <c r="E40" s="2" t="s">
        <v>44</v>
      </c>
      <c r="F40" s="4" t="str">
        <f>IFERROR(__xludf.DUMMYFUNCTION("IF(NOT(E40=""""), GoogleTranslate(E40,""auto"",""en""), """")"),"This programme help me to improve my English and I can be more confident in speaking English. In addition, in this programme I can show Malaysian tradition and culture to Japanese. Unfortunately, it's hard for us to communicate with them through online pl"&amp;"atform because there's a lot problem. I hope the problem can be solve soon.")</f>
        <v>This programme help me to improve my English and I can be more confident in speaking English. In addition, in this programme I can show Malaysian tradition and culture to Japanese. Unfortunately, it's hard for us to communicate with them through online platform because there's a lot problem. I hope the problem can be solve soon.</v>
      </c>
      <c r="G40" s="5" t="str">
        <f>IFERROR(__xludf.DUMMYFUNCTION("IF(NOT(E40=""""), GoogleTranslate(E40,""auto"",""ja""), """")"),"このプログラムは私が英語を改善するのに役立ち、私は英語を話すことに自信を持っています。さらに、このプログラムでは、マレーシアの伝統と文化を日本語に示すことができます。残念ながら、多くの問題があるため、オンラインプラットフォームを通じて彼らと通信することは困難です。問題がすぐに解決できることを願っています。")</f>
        <v>このプログラムは私が英語を改善するのに役立ち、私は英語を話すことに自信を持っています。さらに、このプログラムでは、マレーシアの伝統と文化を日本語に示すことができます。残念ながら、多くの問題があるため、オンラインプラットフォームを通じて彼らと通信することは困難です。問題がすぐに解決できることを願っています。</v>
      </c>
    </row>
    <row r="41">
      <c r="A41" s="3">
        <v>44889.736310567125</v>
      </c>
      <c r="B41" s="2" t="s">
        <v>39</v>
      </c>
      <c r="C41" s="2" t="s">
        <v>11</v>
      </c>
      <c r="D41" s="2">
        <v>10.0</v>
      </c>
      <c r="E41" s="2" t="s">
        <v>45</v>
      </c>
      <c r="F41" s="4" t="str">
        <f>IFERROR(__xludf.DUMMYFUNCTION("IF(NOT(E41=""""), GoogleTranslate(E41,""auto"",""en""), """")"),"This program has many positive effects on students which is to get new contacts + improve English + enhance knowledge")</f>
        <v>This program has many positive effects on students which is to get new contacts + improve English + enhance knowledge</v>
      </c>
      <c r="G41" s="5" t="str">
        <f>IFERROR(__xludf.DUMMYFUNCTION("IF(NOT(E41=""""), GoogleTranslate(E41,""auto"",""ja""), """")"),"このプログラムは、新しい連絡先を取得し、英語を改善し、知識を強化することである学生に多くのプラスの効果をもたらします。")</f>
        <v>このプログラムは、新しい連絡先を取得し、英語を改善し、知識を強化することである学生に多くのプラスの効果をもたらします。</v>
      </c>
    </row>
    <row r="42">
      <c r="A42" s="3">
        <v>44889.73710162037</v>
      </c>
      <c r="B42" s="2" t="s">
        <v>39</v>
      </c>
      <c r="C42" s="2" t="s">
        <v>11</v>
      </c>
      <c r="D42" s="2">
        <v>10.0</v>
      </c>
      <c r="E42" s="2" t="s">
        <v>46</v>
      </c>
      <c r="F42" s="4" t="str">
        <f>IFERROR(__xludf.DUMMYFUNCTION("IF(NOT(E42=""""), GoogleTranslate(E42,""auto"",""en""), """")"),"We can learn about other countries. We can make new friends from different countries. We can share Uniqueness about our country. We can increase our knowledge of Japan.")</f>
        <v>We can learn about other countries. We can make new friends from different countries. We can share Uniqueness about our country. We can increase our knowledge of Japan.</v>
      </c>
      <c r="G42" s="5" t="str">
        <f>IFERROR(__xludf.DUMMYFUNCTION("IF(NOT(E42=""""), GoogleTranslate(E42,""auto"",""ja""), """")"),"他の国について学ぶことができます。さまざまな国から新しい友達を作ることができます。私たちの国について独自性を共有することができます。日本の知識を高めることができます。")</f>
        <v>他の国について学ぶことができます。さまざまな国から新しい友達を作ることができます。私たちの国について独自性を共有することができます。日本の知識を高めることができます。</v>
      </c>
    </row>
    <row r="43">
      <c r="A43" s="3">
        <v>44889.73710895833</v>
      </c>
      <c r="B43" s="2" t="s">
        <v>39</v>
      </c>
      <c r="C43" s="2" t="s">
        <v>11</v>
      </c>
      <c r="D43" s="2">
        <v>8.0</v>
      </c>
      <c r="E43" s="2" t="s">
        <v>47</v>
      </c>
      <c r="F43" s="4" t="str">
        <f>IFERROR(__xludf.DUMMYFUNCTION("IF(NOT(E43=""""), GoogleTranslate(E43,""auto"",""en""), """")"),"I will totally recommend this program to my friends because we can meet new friends in other country . Other than that , we can learn new culture . ")</f>
        <v>I will totally recommend this program to my friends because we can meet new friends in other country . Other than that , we can learn new culture . </v>
      </c>
      <c r="G43" s="5" t="str">
        <f>IFERROR(__xludf.DUMMYFUNCTION("IF(NOT(E43=""""), GoogleTranslate(E43,""auto"",""ja""), """")"),"私たちは他の国で新しい友人に会えるので、私は友達にこのプログラムを完全にお勧めします。それ以外は、新しい文化を学ぶことができます。")</f>
        <v>私たちは他の国で新しい友人に会えるので、私は友達にこのプログラムを完全にお勧めします。それ以外は、新しい文化を学ぶことができます。</v>
      </c>
    </row>
    <row r="44">
      <c r="A44" s="3">
        <v>44889.7400763426</v>
      </c>
      <c r="B44" s="2" t="s">
        <v>39</v>
      </c>
      <c r="C44" s="2" t="s">
        <v>11</v>
      </c>
      <c r="D44" s="2">
        <v>10.0</v>
      </c>
      <c r="E44" s="2" t="s">
        <v>48</v>
      </c>
      <c r="F44" s="4" t="str">
        <f>IFERROR(__xludf.DUMMYFUNCTION("IF(NOT(E44=""""), GoogleTranslate(E44,""auto"",""en""), """")"),"It is a great experience to learn a foreign country's culture and get to know people around the world!")</f>
        <v>It is a great experience to learn a foreign country's culture and get to know people around the world!</v>
      </c>
      <c r="G44" s="5" t="str">
        <f>IFERROR(__xludf.DUMMYFUNCTION("IF(NOT(E44=""""), GoogleTranslate(E44,""auto"",""ja""), """")"),"外国の文化を学び、世界中の人々を知ることは素晴らしい経験です！")</f>
        <v>外国の文化を学び、世界中の人々を知ることは素晴らしい経験です！</v>
      </c>
    </row>
    <row r="45">
      <c r="A45" s="3">
        <v>44889.74019884259</v>
      </c>
      <c r="B45" s="2" t="s">
        <v>39</v>
      </c>
      <c r="C45" s="2" t="s">
        <v>11</v>
      </c>
      <c r="D45" s="2">
        <v>9.0</v>
      </c>
      <c r="E45" s="2" t="s">
        <v>49</v>
      </c>
      <c r="F45" s="4" t="str">
        <f>IFERROR(__xludf.DUMMYFUNCTION("IF(NOT(E45=""""), GoogleTranslate(E45,""auto"",""en""), """")"),"This program can help students be more socialise with people from other country at the same time it can improve students' speaking skill in english. Besides, students can gain their knowledge about the other culture and lifestyle.")</f>
        <v>This program can help students be more socialise with people from other country at the same time it can improve students' speaking skill in english. Besides, students can gain their knowledge about the other culture and lifestyle.</v>
      </c>
      <c r="G45" s="5" t="str">
        <f>IFERROR(__xludf.DUMMYFUNCTION("IF(NOT(E45=""""), GoogleTranslate(E45,""auto"",""ja""), """")"),"このプログラムは、学生が英語での学生のスピーキングスキルを向上させることができると同時に、学生が他の国の人々とより多くの社交をするのに役立ちます。その上、学生は他の文化とライフスタイルについて知識を得ることができます。")</f>
        <v>このプログラムは、学生が英語での学生のスピーキングスキルを向上させることができると同時に、学生が他の国の人々とより多くの社交をするのに役立ちます。その上、学生は他の文化とライフスタイルについて知識を得ることができます。</v>
      </c>
    </row>
    <row r="46">
      <c r="A46" s="3">
        <v>44889.742023125</v>
      </c>
      <c r="B46" s="2" t="s">
        <v>39</v>
      </c>
      <c r="C46" s="2" t="s">
        <v>11</v>
      </c>
      <c r="D46" s="2">
        <v>9.0</v>
      </c>
      <c r="F46" s="4" t="str">
        <f>IFERROR(__xludf.DUMMYFUNCTION("IF(NOT(E46=""""), GoogleTranslate(E46,""auto"",""en""), """")"),"")</f>
        <v/>
      </c>
      <c r="G46" s="5" t="str">
        <f>IFERROR(__xludf.DUMMYFUNCTION("IF(NOT(E46=""""), GoogleTranslate(E46,""auto"",""ja""), """")"),"")</f>
        <v/>
      </c>
    </row>
    <row r="47">
      <c r="A47" s="3">
        <v>44889.74208917824</v>
      </c>
      <c r="B47" s="2" t="s">
        <v>50</v>
      </c>
      <c r="C47" s="2" t="s">
        <v>11</v>
      </c>
      <c r="D47" s="2">
        <v>9.0</v>
      </c>
      <c r="E47" s="2" t="s">
        <v>51</v>
      </c>
      <c r="F47" s="4" t="str">
        <f>IFERROR(__xludf.DUMMYFUNCTION("IF(NOT(E47=""""), GoogleTranslate(E47,""auto"",""en""), """")"),"Its help  with how to communicate with ppl from other native")</f>
        <v>Its help  with how to communicate with ppl from other native</v>
      </c>
      <c r="G47" s="5" t="str">
        <f>IFERROR(__xludf.DUMMYFUNCTION("IF(NOT(E47=""""), GoogleTranslate(E47,""auto"",""ja""), """")"),"他のネイティブからPPLと通信する方法に関するその助け")</f>
        <v>他のネイティブからPPLと通信する方法に関するその助け</v>
      </c>
    </row>
    <row r="48">
      <c r="A48" s="3">
        <v>44889.74526444444</v>
      </c>
      <c r="B48" s="2" t="s">
        <v>52</v>
      </c>
      <c r="C48" s="2" t="s">
        <v>11</v>
      </c>
      <c r="D48" s="2">
        <v>10.0</v>
      </c>
      <c r="E48" s="2" t="s">
        <v>53</v>
      </c>
      <c r="F48" s="4" t="str">
        <f>IFERROR(__xludf.DUMMYFUNCTION("IF(NOT(E48=""""), GoogleTranslate(E48,""auto"",""en""), """")"),"my evaluation towards this program is very recommended because of the benefits that we can get through this program is a lot such as learning other languages , cultures and getting to know people that are different than us and also getting more exposure a"&amp;"bout the country itself.")</f>
        <v>my evaluation towards this program is very recommended because of the benefits that we can get through this program is a lot such as learning other languages , cultures and getting to know people that are different than us and also getting more exposure about the country itself.</v>
      </c>
      <c r="G48" s="5" t="str">
        <f>IFERROR(__xludf.DUMMYFUNCTION("IF(NOT(E48=""""), GoogleTranslate(E48,""auto"",""ja""), """")"),"このプログラムに対する私の評価は、このプログラムを通過できる利点があるため、他の言語、文化を学び、私たちとは異なる人々を知ることや、国自体についてより多くの露出を得るなど、多くのことをお勧めします。")</f>
        <v>このプログラムに対する私の評価は、このプログラムを通過できる利点があるため、他の言語、文化を学び、私たちとは異なる人々を知ることや、国自体についてより多くの露出を得るなど、多くのことをお勧めします。</v>
      </c>
    </row>
    <row r="49">
      <c r="A49" s="3">
        <v>44889.75430903935</v>
      </c>
      <c r="B49" s="2" t="s">
        <v>10</v>
      </c>
      <c r="C49" s="2" t="s">
        <v>8</v>
      </c>
      <c r="D49" s="2">
        <v>10.0</v>
      </c>
      <c r="E49" s="2" t="s">
        <v>54</v>
      </c>
      <c r="F49" s="4" t="str">
        <f>IFERROR(__xludf.DUMMYFUNCTION("IF(NOT(E49=""""), GoogleTranslate(E49,""auto"",""en""), """")"),"It such a great program and great opportunity for students to learn and practice their English. ")</f>
        <v>It such a great program and great opportunity for students to learn and practice their English. </v>
      </c>
      <c r="G49" s="5" t="str">
        <f>IFERROR(__xludf.DUMMYFUNCTION("IF(NOT(E49=""""), GoogleTranslate(E49,""auto"",""ja""), """")"),"それはこのような素晴らしいプログラムであり、学生が英語を学び、練習する絶好の機会です。")</f>
        <v>それはこのような素晴らしいプログラムであり、学生が英語を学び、練習する絶好の機会です。</v>
      </c>
    </row>
    <row r="50">
      <c r="A50" s="3">
        <v>44889.78279534722</v>
      </c>
      <c r="B50" s="2" t="s">
        <v>55</v>
      </c>
      <c r="C50" s="2" t="s">
        <v>11</v>
      </c>
      <c r="D50" s="2">
        <v>8.0</v>
      </c>
      <c r="E50" s="2" t="s">
        <v>56</v>
      </c>
      <c r="F50" s="4" t="str">
        <f>IFERROR(__xludf.DUMMYFUNCTION("IF(NOT(E50=""""), GoogleTranslate(E50,""auto"",""en""), """")"),"I found this project to be useful to both sides since we can improve our English communication by talking and presenting works.")</f>
        <v>I found this project to be useful to both sides since we can improve our English communication by talking and presenting works.</v>
      </c>
      <c r="G50" s="5" t="str">
        <f>IFERROR(__xludf.DUMMYFUNCTION("IF(NOT(E50=""""), GoogleTranslate(E50,""auto"",""ja""), """")"),"このプロジェクトは、作品を話したり発表したりすることで英語のコミュニケーションを改善できるため、双方にとって有用であることがわかりました。")</f>
        <v>このプロジェクトは、作品を話したり発表したりすることで英語のコミュニケーションを改善できるため、双方にとって有用であることがわかりました。</v>
      </c>
    </row>
    <row r="51">
      <c r="A51" s="3">
        <v>44889.784069490735</v>
      </c>
      <c r="B51" s="2" t="s">
        <v>55</v>
      </c>
      <c r="C51" s="2" t="s">
        <v>11</v>
      </c>
      <c r="D51" s="2">
        <v>9.0</v>
      </c>
      <c r="E51" s="2" t="s">
        <v>57</v>
      </c>
      <c r="F51" s="4" t="str">
        <f>IFERROR(__xludf.DUMMYFUNCTION("IF(NOT(E51=""""), GoogleTranslate(E51,""auto"",""en""), """")"),"This project is an incredible opportunity for me to speak to peers from other countries. I would love to invite my other friends to join this program, so that they may enjoy talking to other talented' like-minded individual around the world. All in all, I"&amp;"'m very happy to be invited into such esteemed project.")</f>
        <v>This project is an incredible opportunity for me to speak to peers from other countries. I would love to invite my other friends to join this program, so that they may enjoy talking to other talented' like-minded individual around the world. All in all, I'm very happy to be invited into such esteemed project.</v>
      </c>
      <c r="G51" s="5" t="str">
        <f>IFERROR(__xludf.DUMMYFUNCTION("IF(NOT(E51=""""), GoogleTranslate(E51,""auto"",""ja""), """")"),"このプロジェクトは、私が他の国の仲間と話すための信じられないほどの機会です。私は他の友人をこのプログラムに参加させるように招待したいと思います。そうすれば、彼らは世界中の他の才能のある「志を同じくする個人と話すことを楽しむことができます。全体として、私はそのような尊敬されるプロジェクトに招待されてとてもうれしいです。")</f>
        <v>このプロジェクトは、私が他の国の仲間と話すための信じられないほどの機会です。私は他の友人をこのプログラムに参加させるように招待したいと思います。そうすれば、彼らは世界中の他の才能のある「志を同じくする個人と話すことを楽しむことができます。全体として、私はそのような尊敬されるプロジェクトに招待されてとてもうれしいです。</v>
      </c>
    </row>
    <row r="52">
      <c r="A52" s="3">
        <v>44889.78433825231</v>
      </c>
      <c r="B52" s="2" t="s">
        <v>55</v>
      </c>
      <c r="C52" s="2" t="s">
        <v>11</v>
      </c>
      <c r="D52" s="2">
        <v>8.0</v>
      </c>
      <c r="E52" s="2" t="s">
        <v>58</v>
      </c>
      <c r="F52" s="4" t="str">
        <f>IFERROR(__xludf.DUMMYFUNCTION("IF(NOT(E52=""""), GoogleTranslate(E52,""auto"",""en""), """")"),"I felt that it was a unique activity.  Because it is talking in English with Japanese people.  We would recommend this activity as a practice of speaking English and improving communication.")</f>
        <v>I felt that it was a unique activity.  Because it is talking in English with Japanese people.  We would recommend this activity as a practice of speaking English and improving communication.</v>
      </c>
      <c r="G52" s="5" t="str">
        <f>IFERROR(__xludf.DUMMYFUNCTION("IF(NOT(E52=""""), GoogleTranslate(E52,""auto"",""ja""), """")"),"私はそれがユニークな活動だと感じました。日本人と英語で話しているからです。このアクティビティは、英語を話し、コミュニケーションを改善する実践としてお勧めします。")</f>
        <v>私はそれがユニークな活動だと感じました。日本人と英語で話しているからです。このアクティビティは、英語を話し、コミュニケーションを改善する実践としてお勧めします。</v>
      </c>
    </row>
    <row r="53">
      <c r="A53" s="3">
        <v>44889.80188932871</v>
      </c>
      <c r="B53" s="2" t="s">
        <v>52</v>
      </c>
      <c r="C53" s="2" t="s">
        <v>11</v>
      </c>
      <c r="D53" s="2">
        <v>10.0</v>
      </c>
      <c r="E53" s="2" t="s">
        <v>59</v>
      </c>
      <c r="F53" s="4" t="str">
        <f>IFERROR(__xludf.DUMMYFUNCTION("IF(NOT(E53=""""), GoogleTranslate(E53,""auto"",""en""), """")"),"You can make new friends and learn more about thier traditions ")</f>
        <v>You can make new friends and learn more about thier traditions </v>
      </c>
      <c r="G53" s="5" t="str">
        <f>IFERROR(__xludf.DUMMYFUNCTION("IF(NOT(E53=""""), GoogleTranslate(E53,""auto"",""ja""), """")"),"あなたは新しい友達を作り、あなたの伝統についてもっと学ぶことができます")</f>
        <v>あなたは新しい友達を作り、あなたの伝統についてもっと学ぶことができます</v>
      </c>
    </row>
    <row r="54">
      <c r="A54" s="3">
        <v>44889.80242327546</v>
      </c>
      <c r="B54" s="2" t="s">
        <v>39</v>
      </c>
      <c r="C54" s="2" t="s">
        <v>11</v>
      </c>
      <c r="D54" s="2">
        <v>10.0</v>
      </c>
      <c r="F54" s="4" t="str">
        <f>IFERROR(__xludf.DUMMYFUNCTION("IF(NOT(E54=""""), GoogleTranslate(E54,""auto"",""en""), """")"),"")</f>
        <v/>
      </c>
      <c r="G54" s="5" t="str">
        <f>IFERROR(__xludf.DUMMYFUNCTION("IF(NOT(E54=""""), GoogleTranslate(E54,""auto"",""ja""), """")"),"")</f>
        <v/>
      </c>
    </row>
    <row r="55">
      <c r="A55" s="3">
        <v>44889.804538055556</v>
      </c>
      <c r="B55" s="2" t="s">
        <v>39</v>
      </c>
      <c r="C55" s="2" t="s">
        <v>11</v>
      </c>
      <c r="D55" s="2">
        <v>5.0</v>
      </c>
      <c r="F55" s="4" t="str">
        <f>IFERROR(__xludf.DUMMYFUNCTION("IF(NOT(E55=""""), GoogleTranslate(E55,""auto"",""en""), """")"),"")</f>
        <v/>
      </c>
      <c r="G55" s="5" t="str">
        <f>IFERROR(__xludf.DUMMYFUNCTION("IF(NOT(E55=""""), GoogleTranslate(E55,""auto"",""ja""), """")"),"")</f>
        <v/>
      </c>
    </row>
    <row r="56">
      <c r="A56" s="3">
        <v>44889.805529062505</v>
      </c>
      <c r="B56" s="2" t="s">
        <v>39</v>
      </c>
      <c r="C56" s="2" t="s">
        <v>11</v>
      </c>
      <c r="D56" s="2">
        <v>8.0</v>
      </c>
      <c r="E56" s="2" t="s">
        <v>60</v>
      </c>
      <c r="F56" s="4" t="str">
        <f>IFERROR(__xludf.DUMMYFUNCTION("IF(NOT(E56=""""), GoogleTranslate(E56,""auto"",""en""), """")"),"This program can help students to discover other countries culture and learn new things such as a foreign language or about other countries traditional food and sensational travel destinations.")</f>
        <v>This program can help students to discover other countries culture and learn new things such as a foreign language or about other countries traditional food and sensational travel destinations.</v>
      </c>
      <c r="G56" s="5" t="str">
        <f>IFERROR(__xludf.DUMMYFUNCTION("IF(NOT(E56=""""), GoogleTranslate(E56,""auto"",""ja""), """")"),"このプログラムは、学生が他の国の文化を発見し、外国語などの新しいことを学ぶのに役立ちます。")</f>
        <v>このプログラムは、学生が他の国の文化を発見し、外国語などの新しいことを学ぶのに役立ちます。</v>
      </c>
    </row>
    <row r="57">
      <c r="A57" s="3">
        <v>44889.81254414352</v>
      </c>
      <c r="B57" s="2" t="s">
        <v>39</v>
      </c>
      <c r="C57" s="2" t="s">
        <v>11</v>
      </c>
      <c r="D57" s="2">
        <v>8.0</v>
      </c>
      <c r="E57" s="2" t="s">
        <v>61</v>
      </c>
      <c r="F57" s="4" t="str">
        <f>IFERROR(__xludf.DUMMYFUNCTION("IF(NOT(E57=""""), GoogleTranslate(E57,""auto"",""en""), """")"),"i think it's a good program because it can make people that not even know each other can be a friend and also the culture from other country ")</f>
        <v>i think it's a good program because it can make people that not even know each other can be a friend and also the culture from other country </v>
      </c>
      <c r="G57" s="5" t="str">
        <f>IFERROR(__xludf.DUMMYFUNCTION("IF(NOT(E57=""""), GoogleTranslate(E57,""auto"",""ja""), """")"),"お互いを知らないことさえ知らない人々が友人であり、他の国からの文化になることができるので、それは良いプログラムだと思います。")</f>
        <v>お互いを知らないことさえ知らない人々が友人であり、他の国からの文化になることができるので、それは良いプログラムだと思います。</v>
      </c>
    </row>
    <row r="58">
      <c r="A58" s="3">
        <v>44889.862816249995</v>
      </c>
      <c r="B58" s="2" t="s">
        <v>39</v>
      </c>
      <c r="C58" s="2" t="s">
        <v>11</v>
      </c>
      <c r="D58" s="2">
        <v>10.0</v>
      </c>
      <c r="E58" s="2" t="s">
        <v>62</v>
      </c>
      <c r="F58" s="4" t="str">
        <f>IFERROR(__xludf.DUMMYFUNCTION("IF(NOT(E58=""""), GoogleTranslate(E58,""auto"",""en""), """")"),"This program allows the students to interact with other students internationally which I believe a rare opportunity. Moreover, soft skills can be developed and taught us to learn the beauty of differences.")</f>
        <v>This program allows the students to interact with other students internationally which I believe a rare opportunity. Moreover, soft skills can be developed and taught us to learn the beauty of differences.</v>
      </c>
      <c r="G58" s="5" t="str">
        <f>IFERROR(__xludf.DUMMYFUNCTION("IF(NOT(E58=""""), GoogleTranslate(E58,""auto"",""ja""), """")"),"このプログラムにより、学生は他の学生と国際的にやり取りすることができます。これはまれな機会だと思います。さらに、ソフトスキルを開発し、違いの美しさを学ぶことを教えてくれます。")</f>
        <v>このプログラムにより、学生は他の学生と国際的にやり取りすることができます。これはまれな機会だと思います。さらに、ソフトスキルを開発し、違いの美しさを学ぶことを教えてくれます。</v>
      </c>
    </row>
    <row r="59">
      <c r="A59" s="3">
        <v>44889.87565855324</v>
      </c>
      <c r="B59" s="2" t="s">
        <v>39</v>
      </c>
      <c r="C59" s="2" t="s">
        <v>11</v>
      </c>
      <c r="D59" s="2">
        <v>7.0</v>
      </c>
      <c r="F59" s="4" t="str">
        <f>IFERROR(__xludf.DUMMYFUNCTION("IF(NOT(E59=""""), GoogleTranslate(E59,""auto"",""en""), """")"),"")</f>
        <v/>
      </c>
      <c r="G59" s="5" t="str">
        <f>IFERROR(__xludf.DUMMYFUNCTION("IF(NOT(E59=""""), GoogleTranslate(E59,""auto"",""ja""), """")"),"")</f>
        <v/>
      </c>
    </row>
    <row r="60">
      <c r="A60" s="3">
        <v>44889.87600236111</v>
      </c>
      <c r="B60" s="2" t="s">
        <v>63</v>
      </c>
      <c r="C60" s="2" t="s">
        <v>8</v>
      </c>
      <c r="D60" s="2">
        <v>4.0</v>
      </c>
      <c r="E60" s="2" t="s">
        <v>64</v>
      </c>
      <c r="F60" s="4" t="str">
        <f>IFERROR(__xludf.DUMMYFUNCTION("IF(NOT(E60=""""), GoogleTranslate(E60,""auto"",""en""), """")"),"The exchanges between students of the same generation are very nice, but the reason is that it takes time to prepare and the fact that online exchange is not satisfactory in the WiFi environment, including the actual partner school. In addition, it is saf"&amp;"e if there are people who can come to school at any time, such as the broker of the trader (coordinator).")</f>
        <v>The exchanges between students of the same generation are very nice, but the reason is that it takes time to prepare and the fact that online exchange is not satisfactory in the WiFi environment, including the actual partner school. In addition, it is safe if there are people who can come to school at any time, such as the broker of the trader (coordinator).</v>
      </c>
      <c r="G60" s="5" t="str">
        <f>IFERROR(__xludf.DUMMYFUNCTION("IF(NOT(E60=""""), GoogleTranslate(E60,""auto"",""ja""), """")"),"同世代の生徒同士の交流はとてもすてきなんですが、準備に時間がかかるのと、実際の相手校含めてwifi環境でオンライン交流が満足にできないところが理由です。また、業者の仲介（コーディネーター）などいつでも来校できて対応してくださる方がいると安心です。")</f>
        <v>同世代の生徒同士の交流はとてもすてきなんですが、準備に時間がかかるのと、実際の相手校含めてwifi環境でオンライン交流が満足にできないところが理由です。また、業者の仲介（コーディネーター）などいつでも来校できて対応してくださる方がいると安心です。</v>
      </c>
    </row>
    <row r="61">
      <c r="A61" s="3">
        <v>44889.87684693287</v>
      </c>
      <c r="B61" s="2" t="s">
        <v>39</v>
      </c>
      <c r="C61" s="2" t="s">
        <v>11</v>
      </c>
      <c r="D61" s="2">
        <v>10.0</v>
      </c>
      <c r="F61" s="4" t="str">
        <f>IFERROR(__xludf.DUMMYFUNCTION("IF(NOT(E61=""""), GoogleTranslate(E61,""auto"",""en""), """")"),"")</f>
        <v/>
      </c>
      <c r="G61" s="5" t="str">
        <f>IFERROR(__xludf.DUMMYFUNCTION("IF(NOT(E61=""""), GoogleTranslate(E61,""auto"",""ja""), """")"),"")</f>
        <v/>
      </c>
    </row>
    <row r="62">
      <c r="A62" s="3">
        <v>44889.87827282408</v>
      </c>
      <c r="B62" s="2" t="s">
        <v>63</v>
      </c>
      <c r="C62" s="2" t="s">
        <v>11</v>
      </c>
      <c r="D62" s="2">
        <v>7.0</v>
      </c>
      <c r="F62" s="4" t="str">
        <f>IFERROR(__xludf.DUMMYFUNCTION("IF(NOT(E62=""""), GoogleTranslate(E62,""auto"",""en""), """")"),"")</f>
        <v/>
      </c>
      <c r="G62" s="5" t="str">
        <f>IFERROR(__xludf.DUMMYFUNCTION("IF(NOT(E62=""""), GoogleTranslate(E62,""auto"",""ja""), """")"),"")</f>
        <v/>
      </c>
    </row>
    <row r="63">
      <c r="A63" s="3">
        <v>44889.88099253472</v>
      </c>
      <c r="B63" s="2" t="s">
        <v>39</v>
      </c>
      <c r="C63" s="2" t="s">
        <v>11</v>
      </c>
      <c r="D63" s="2">
        <v>10.0</v>
      </c>
      <c r="E63" s="2" t="s">
        <v>65</v>
      </c>
      <c r="F63" s="4" t="str">
        <f>IFERROR(__xludf.DUMMYFUNCTION("IF(NOT(E63=""""), GoogleTranslate(E63,""auto"",""en""), """")"),"this program is good for strengthening relations between foreign countries and knowing the various criteria that each individual has despite different cultures and religions.")</f>
        <v>this program is good for strengthening relations between foreign countries and knowing the various criteria that each individual has despite different cultures and religions.</v>
      </c>
      <c r="G63" s="5" t="str">
        <f>IFERROR(__xludf.DUMMYFUNCTION("IF(NOT(E63=""""), GoogleTranslate(E63,""auto"",""ja""), """")"),"このプログラムは、外国間の関係を強化し、さまざまな文化や宗教にもかかわらず、各個人が持っているさまざまな基準を知るのに適しています。")</f>
        <v>このプログラムは、外国間の関係を強化し、さまざまな文化や宗教にもかかわらず、各個人が持っているさまざまな基準を知るのに適しています。</v>
      </c>
    </row>
    <row r="64">
      <c r="A64" s="3">
        <v>44889.88102027778</v>
      </c>
      <c r="B64" s="2" t="s">
        <v>63</v>
      </c>
      <c r="C64" s="2" t="s">
        <v>11</v>
      </c>
      <c r="D64" s="2">
        <v>8.0</v>
      </c>
      <c r="E64" s="2" t="s">
        <v>66</v>
      </c>
      <c r="F64" s="4" t="str">
        <f>IFERROR(__xludf.DUMMYFUNCTION("IF(NOT(E64=""""), GoogleTranslate(E64,""auto"",""en""), """")"),"It was good to speak in English, but I couldn't really ask questions.")</f>
        <v>It was good to speak in English, but I couldn't really ask questions.</v>
      </c>
      <c r="G64" s="5" t="str">
        <f>IFERROR(__xludf.DUMMYFUNCTION("IF(NOT(E64=""""), GoogleTranslate(E64,""auto"",""ja""), """")"),"英語で話せたのは良かったけれど、活発に質問をできなかったから。")</f>
        <v>英語で話せたのは良かったけれど、活発に質問をできなかったから。</v>
      </c>
    </row>
    <row r="65">
      <c r="A65" s="3">
        <v>44889.881796435184</v>
      </c>
      <c r="B65" s="2" t="s">
        <v>63</v>
      </c>
      <c r="C65" s="2" t="s">
        <v>11</v>
      </c>
      <c r="D65" s="2">
        <v>8.0</v>
      </c>
      <c r="E65" s="2" t="s">
        <v>67</v>
      </c>
      <c r="F65" s="4" t="str">
        <f>IFERROR(__xludf.DUMMYFUNCTION("IF(NOT(E65=""""), GoogleTranslate(E65,""auto"",""en""), """")"),"The program is really interesting.  But, there was a small problem with zoom.  We could not share our presentation.")</f>
        <v>The program is really interesting.  But, there was a small problem with zoom.  We could not share our presentation.</v>
      </c>
      <c r="G65" s="5" t="str">
        <f>IFERROR(__xludf.DUMMYFUNCTION("IF(NOT(E65=""""), GoogleTranslate(E65,""auto"",""ja""), """")"),"プログラムは本当に面白いです。しかし、ズームには小さな問題がありました。プレゼンテーションを共有できませんでした。")</f>
        <v>プログラムは本当に面白いです。しかし、ズームには小さな問題がありました。プレゼンテーションを共有できませんでした。</v>
      </c>
    </row>
    <row r="66">
      <c r="A66" s="3">
        <v>44889.89094846065</v>
      </c>
      <c r="B66" s="2" t="s">
        <v>63</v>
      </c>
      <c r="C66" s="2" t="s">
        <v>11</v>
      </c>
      <c r="D66" s="2">
        <v>8.0</v>
      </c>
      <c r="F66" s="4" t="str">
        <f>IFERROR(__xludf.DUMMYFUNCTION("IF(NOT(E66=""""), GoogleTranslate(E66,""auto"",""en""), """")"),"")</f>
        <v/>
      </c>
      <c r="G66" s="5" t="str">
        <f>IFERROR(__xludf.DUMMYFUNCTION("IF(NOT(E66=""""), GoogleTranslate(E66,""auto"",""ja""), """")"),"")</f>
        <v/>
      </c>
    </row>
    <row r="67">
      <c r="A67" s="3">
        <v>44889.90919774305</v>
      </c>
      <c r="B67" s="2" t="s">
        <v>68</v>
      </c>
      <c r="C67" s="2" t="s">
        <v>11</v>
      </c>
      <c r="D67" s="2">
        <v>8.0</v>
      </c>
      <c r="F67" s="4" t="str">
        <f>IFERROR(__xludf.DUMMYFUNCTION("IF(NOT(E67=""""), GoogleTranslate(E67,""auto"",""en""), """")"),"")</f>
        <v/>
      </c>
      <c r="G67" s="5" t="str">
        <f>IFERROR(__xludf.DUMMYFUNCTION("IF(NOT(E67=""""), GoogleTranslate(E67,""auto"",""ja""), """")"),"")</f>
        <v/>
      </c>
    </row>
    <row r="68">
      <c r="A68" s="3">
        <v>44889.91574513889</v>
      </c>
      <c r="B68" s="2" t="s">
        <v>68</v>
      </c>
      <c r="C68" s="2" t="s">
        <v>11</v>
      </c>
      <c r="D68" s="2">
        <v>10.0</v>
      </c>
      <c r="E68" s="2" t="s">
        <v>69</v>
      </c>
      <c r="F68" s="4" t="str">
        <f>IFERROR(__xludf.DUMMYFUNCTION("IF(NOT(E68=""""), GoogleTranslate(E68,""auto"",""en""), """")"),"It's a valuable opportunity to interact with students of your generation in real time in any environment.")</f>
        <v>It's a valuable opportunity to interact with students of your generation in real time in any environment.</v>
      </c>
      <c r="G68" s="5" t="str">
        <f>IFERROR(__xludf.DUMMYFUNCTION("IF(NOT(E68=""""), GoogleTranslate(E68,""auto"",""ja""), """")"),"あらゆる環境でリアルタイムで世代の学生と交流する貴重な機会です。")</f>
        <v>あらゆる環境でリアルタイムで世代の学生と交流する貴重な機会です。</v>
      </c>
    </row>
    <row r="69">
      <c r="A69" s="3">
        <v>44889.92071497685</v>
      </c>
      <c r="B69" s="2" t="s">
        <v>63</v>
      </c>
      <c r="C69" s="2" t="s">
        <v>11</v>
      </c>
      <c r="D69" s="2">
        <v>8.0</v>
      </c>
      <c r="E69" s="2" t="s">
        <v>70</v>
      </c>
      <c r="F69" s="4" t="str">
        <f>IFERROR(__xludf.DUMMYFUNCTION("IF(NOT(E69=""""), GoogleTranslate(E69,""auto"",""en""), """")"),"It is interesting to be able to talk to Thai students, and I think it will be an opportunity to try out whether your English can be understood, but it is a little disappointing because the Zoom connection is bad and you have not gained the opportunity to "&amp;"talk. Therefore, we had 8 instead of 10.")</f>
        <v>It is interesting to be able to talk to Thai students, and I think it will be an opportunity to try out whether your English can be understood, but it is a little disappointing because the Zoom connection is bad and you have not gained the opportunity to talk. Therefore, we had 8 instead of 10.</v>
      </c>
      <c r="G69" s="5" t="str">
        <f>IFERROR(__xludf.DUMMYFUNCTION("IF(NOT(E69=""""), GoogleTranslate(E69,""auto"",""ja""), """")"),"タイの学生の方と話すことができることは面白いですし、自分の英語が通じるのかを試す機会にもなると思うのですが、zoomの接続が悪く自分が話す機会を得られていないので少し残念だったため、10ではなく8にしていただきました。")</f>
        <v>タイの学生の方と話すことができることは面白いですし、自分の英語が通じるのかを試す機会にもなると思うのですが、zoomの接続が悪く自分が話す機会を得られていないので少し残念だったため、10ではなく8にしていただきました。</v>
      </c>
    </row>
    <row r="70">
      <c r="A70" s="3">
        <v>44889.95648715278</v>
      </c>
      <c r="B70" s="2" t="s">
        <v>39</v>
      </c>
      <c r="C70" s="2" t="s">
        <v>11</v>
      </c>
      <c r="D70" s="2">
        <v>10.0</v>
      </c>
      <c r="E70" s="2" t="s">
        <v>71</v>
      </c>
      <c r="F70" s="4" t="str">
        <f>IFERROR(__xludf.DUMMYFUNCTION("IF(NOT(E70=""""), GoogleTranslate(E70,""auto"",""en""), """")"),"We can know and learn their languages like Japanese language and also we can teach a little bit about our country, culture, biodata plus from our other perspective to them.")</f>
        <v>We can know and learn their languages like Japanese language and also we can teach a little bit about our country, culture, biodata plus from our other perspective to them.</v>
      </c>
      <c r="G70" s="5" t="str">
        <f>IFERROR(__xludf.DUMMYFUNCTION("IF(NOT(E70=""""), GoogleTranslate(E70,""auto"",""ja""), """")"),"私たちは日本語のような言語を知り、学ぶことができ、また、私たちの国、文化、バイオダタと他の観点から彼らに少し教えることができます。")</f>
        <v>私たちは日本語のような言語を知り、学ぶことができ、また、私たちの国、文化、バイオダタと他の観点から彼らに少し教えることができます。</v>
      </c>
    </row>
    <row r="71">
      <c r="A71" s="3">
        <v>44889.98199857639</v>
      </c>
      <c r="B71" s="2" t="s">
        <v>39</v>
      </c>
      <c r="C71" s="2" t="s">
        <v>11</v>
      </c>
      <c r="D71" s="2">
        <v>8.0</v>
      </c>
      <c r="E71" s="2" t="s">
        <v>72</v>
      </c>
      <c r="F71" s="4" t="str">
        <f>IFERROR(__xludf.DUMMYFUNCTION("IF(NOT(E71=""""), GoogleTranslate(E71,""auto"",""en""), """")"),"This programme helped to widen my perspective of the world. I also got some great new friends from this programme. Besides, we were able to learn a little about each others' cultures, too.")</f>
        <v>This programme helped to widen my perspective of the world. I also got some great new friends from this programme. Besides, we were able to learn a little about each others' cultures, too.</v>
      </c>
      <c r="G71" s="5" t="str">
        <f>IFERROR(__xludf.DUMMYFUNCTION("IF(NOT(E71=""""), GoogleTranslate(E71,""auto"",""ja""), """")"),"このプログラムは、私の世界の視点を広げるのに役立ちました。また、このプログラムから素晴らしい新しい友達がいました。その上、私たちもお互いの文化について少し学ぶことができました。")</f>
        <v>このプログラムは、私の世界の視点を広げるのに役立ちました。また、このプログラムから素晴らしい新しい友達がいました。その上、私たちもお互いの文化について少し学ぶことができました。</v>
      </c>
    </row>
    <row r="72">
      <c r="A72" s="3">
        <v>44889.98230826389</v>
      </c>
      <c r="B72" s="2" t="s">
        <v>68</v>
      </c>
      <c r="C72" s="2" t="s">
        <v>11</v>
      </c>
      <c r="D72" s="2">
        <v>1.0</v>
      </c>
      <c r="F72" s="4" t="str">
        <f>IFERROR(__xludf.DUMMYFUNCTION("IF(NOT(E72=""""), GoogleTranslate(E72,""auto"",""en""), """")"),"")</f>
        <v/>
      </c>
      <c r="G72" s="5" t="str">
        <f>IFERROR(__xludf.DUMMYFUNCTION("IF(NOT(E72=""""), GoogleTranslate(E72,""auto"",""ja""), """")"),"")</f>
        <v/>
      </c>
    </row>
    <row r="73">
      <c r="A73" s="3">
        <v>44889.99114435185</v>
      </c>
      <c r="B73" s="2" t="s">
        <v>7</v>
      </c>
      <c r="C73" s="2" t="s">
        <v>11</v>
      </c>
      <c r="D73" s="2">
        <v>9.0</v>
      </c>
      <c r="E73" s="2" t="s">
        <v>73</v>
      </c>
      <c r="F73" s="4" t="str">
        <f>IFERROR(__xludf.DUMMYFUNCTION("IF(NOT(E73=""""), GoogleTranslate(E73,""auto"",""en""), """")"),"It was a good meeting Things that are useful in life are exchanged. enhance courage and friendship.")</f>
        <v>It was a good meeting Things that are useful in life are exchanged. enhance courage and friendship.</v>
      </c>
      <c r="G73" s="5" t="str">
        <f>IFERROR(__xludf.DUMMYFUNCTION("IF(NOT(E73=""""), GoogleTranslate(E73,""auto"",""ja""), """")"),"それは人生で役立つ良い会議でした。勇気と友情を高める。")</f>
        <v>それは人生で役立つ良い会議でした。勇気と友情を高める。</v>
      </c>
    </row>
    <row r="74">
      <c r="A74" s="3">
        <v>44889.9929219676</v>
      </c>
      <c r="B74" s="2" t="s">
        <v>39</v>
      </c>
      <c r="C74" s="2" t="s">
        <v>11</v>
      </c>
      <c r="D74" s="2">
        <v>10.0</v>
      </c>
      <c r="E74" s="2" t="s">
        <v>74</v>
      </c>
      <c r="F74" s="4" t="str">
        <f>IFERROR(__xludf.DUMMYFUNCTION("IF(NOT(E74=""""), GoogleTranslate(E74,""auto"",""en""), """")"),"Because this program help me to meet japan people without the program i dont think so i will have the chance in my whole life to meet japan students and also i learn alot about their culture ")</f>
        <v>Because this program help me to meet japan people without the program i dont think so i will have the chance in my whole life to meet japan students and also i learn alot about their culture </v>
      </c>
      <c r="G74" s="5" t="str">
        <f>IFERROR(__xludf.DUMMYFUNCTION("IF(NOT(E74=""""), GoogleTranslate(E74,""auto"",""ja""), """")"),"このプログラムは、私がプログラムなしで日本の人々に会うのを助けるので、私は考えていないので、私は一生日本の学生に会う機会があり、彼らの文化について多くを学びます")</f>
        <v>このプログラムは、私がプログラムなしで日本の人々に会うのを助けるので、私は考えていないので、私は一生日本の学生に会う機会があり、彼らの文化について多くを学びます</v>
      </c>
    </row>
    <row r="75">
      <c r="A75" s="3">
        <v>44889.99732635416</v>
      </c>
      <c r="B75" s="2" t="s">
        <v>39</v>
      </c>
      <c r="C75" s="2" t="s">
        <v>11</v>
      </c>
      <c r="D75" s="2">
        <v>10.0</v>
      </c>
      <c r="E75" s="2" t="s">
        <v>75</v>
      </c>
      <c r="F75" s="4" t="str">
        <f>IFERROR(__xludf.DUMMYFUNCTION("IF(NOT(E75=""""), GoogleTranslate(E75,""auto"",""en""), """")"),"the reason for the evaluation is i can communicate with other people from another country ")</f>
        <v>the reason for the evaluation is i can communicate with other people from another country </v>
      </c>
      <c r="G75" s="5" t="str">
        <f>IFERROR(__xludf.DUMMYFUNCTION("IF(NOT(E75=""""), GoogleTranslate(E75,""auto"",""ja""), """")"),"評価の理由は、私が他の国の他の人とコミュニケーションをとることができるためです")</f>
        <v>評価の理由は、私が他の国の他の人とコミュニケーションをとることができるためです</v>
      </c>
    </row>
    <row r="76">
      <c r="A76" s="3">
        <v>44890.00178193287</v>
      </c>
      <c r="B76" s="2" t="s">
        <v>39</v>
      </c>
      <c r="C76" s="2" t="s">
        <v>11</v>
      </c>
      <c r="D76" s="2">
        <v>10.0</v>
      </c>
      <c r="E76" s="2" t="s">
        <v>76</v>
      </c>
      <c r="F76" s="4" t="str">
        <f>IFERROR(__xludf.DUMMYFUNCTION("IF(NOT(E76=""""), GoogleTranslate(E76,""auto"",""en""), """")"),"it give me new experience ")</f>
        <v>it give me new experience </v>
      </c>
      <c r="G76" s="5" t="str">
        <f>IFERROR(__xludf.DUMMYFUNCTION("IF(NOT(E76=""""), GoogleTranslate(E76,""auto"",""ja""), """")"),"それは私に新しい経験を与えます")</f>
        <v>それは私に新しい経験を与えます</v>
      </c>
    </row>
    <row r="77">
      <c r="A77" s="3">
        <v>44890.13248189815</v>
      </c>
      <c r="B77" s="2" t="s">
        <v>68</v>
      </c>
      <c r="C77" s="2" t="s">
        <v>11</v>
      </c>
      <c r="D77" s="2">
        <v>9.0</v>
      </c>
      <c r="E77" s="2" t="s">
        <v>77</v>
      </c>
      <c r="F77" s="4" t="str">
        <f>IFERROR(__xludf.DUMMYFUNCTION("IF(NOT(E77=""""), GoogleTranslate(E77,""auto"",""en""), """")"),"Because of covid, we could not go and travel abroad. So it was good chance to speak other friends from other country. In addition, I realized that I could not speak English and I had to study more. I really would like to do that again.")</f>
        <v>Because of covid, we could not go and travel abroad. So it was good chance to speak other friends from other country. In addition, I realized that I could not speak English and I had to study more. I really would like to do that again.</v>
      </c>
      <c r="G77" s="5" t="str">
        <f>IFERROR(__xludf.DUMMYFUNCTION("IF(NOT(E77=""""), GoogleTranslate(E77,""auto"",""ja""), """")"),"Covidのために、私たちは海外に行くことができませんでした。ですから、他の国から他の友人を話すのは良い機会でした。さらに、私は英語を話すことができず、もっと勉強しなければならなかったことに気付きました。もう一度やりたいです。")</f>
        <v>Covidのために、私たちは海外に行くことができませんでした。ですから、他の国から他の友人を話すのは良い機会でした。さらに、私は英語を話すことができず、もっと勉強しなければならなかったことに気付きました。もう一度やりたいです。</v>
      </c>
    </row>
    <row r="78">
      <c r="A78" s="3">
        <v>44890.35514267361</v>
      </c>
      <c r="B78" s="2" t="s">
        <v>78</v>
      </c>
      <c r="C78" s="2" t="s">
        <v>11</v>
      </c>
      <c r="D78" s="2">
        <v>10.0</v>
      </c>
      <c r="E78" s="2" t="s">
        <v>79</v>
      </c>
      <c r="F78" s="4" t="str">
        <f>IFERROR(__xludf.DUMMYFUNCTION("IF(NOT(E78=""""), GoogleTranslate(E78,""auto"",""en""), """")"),"I actually interacted with Malaysian people, it was fun and learned, so I want you to go to various schools.")</f>
        <v>I actually interacted with Malaysian people, it was fun and learned, so I want you to go to various schools.</v>
      </c>
      <c r="G78" s="5" t="str">
        <f>IFERROR(__xludf.DUMMYFUNCTION("IF(NOT(E78=""""), GoogleTranslate(E78,""auto"",""ja""), """")"),"実際にマレーシアの人と交流をして、楽しかったし、勉強になったので、いろいろな学校で行ってほしいです。")</f>
        <v>実際にマレーシアの人と交流をして、楽しかったし、勉強になったので、いろいろな学校で行ってほしいです。</v>
      </c>
    </row>
    <row r="79">
      <c r="A79" s="3">
        <v>44890.35568930555</v>
      </c>
      <c r="B79" s="2" t="s">
        <v>78</v>
      </c>
      <c r="C79" s="2" t="s">
        <v>11</v>
      </c>
      <c r="D79" s="2">
        <v>8.0</v>
      </c>
      <c r="E79" s="2" t="s">
        <v>80</v>
      </c>
      <c r="F79" s="4" t="str">
        <f>IFERROR(__xludf.DUMMYFUNCTION("IF(NOT(E79=""""), GoogleTranslate(E79,""auto"",""en""), """")"),"Because you can interact with overseas people, you can enjoy exchanging opinions and self -introduction breasts.")</f>
        <v>Because you can interact with overseas people, you can enjoy exchanging opinions and self -introduction breasts.</v>
      </c>
      <c r="G79" s="5" t="str">
        <f>IFERROR(__xludf.DUMMYFUNCTION("IF(NOT(E79=""""), GoogleTranslate(E79,""auto"",""ja""), """")"),"海外の人と交流でき、楽しく意見交換や自己紹介な乳ができるから")</f>
        <v>海外の人と交流でき、楽しく意見交換や自己紹介な乳ができるから</v>
      </c>
    </row>
    <row r="80">
      <c r="A80" s="3">
        <v>44890.35570375</v>
      </c>
      <c r="B80" s="2" t="s">
        <v>78</v>
      </c>
      <c r="C80" s="2" t="s">
        <v>11</v>
      </c>
      <c r="D80" s="2">
        <v>9.0</v>
      </c>
      <c r="E80" s="2" t="s">
        <v>81</v>
      </c>
      <c r="F80" s="4" t="str">
        <f>IFERROR(__xludf.DUMMYFUNCTION("IF(NOT(E80=""""), GoogleTranslate(E80,""auto"",""en""), """")"),"It was fun, and it was a good opportunity to interact with various people.")</f>
        <v>It was fun, and it was a good opportunity to interact with various people.</v>
      </c>
      <c r="G80" s="5" t="str">
        <f>IFERROR(__xludf.DUMMYFUNCTION("IF(NOT(E80=""""), GoogleTranslate(E80,""auto"",""ja""), """")"),"楽しかったし、いろいろな人と交流できて、良い機会になったから。")</f>
        <v>楽しかったし、いろいろな人と交流できて、良い機会になったから。</v>
      </c>
    </row>
    <row r="81">
      <c r="A81" s="3">
        <v>44890.35575545139</v>
      </c>
      <c r="B81" s="2" t="s">
        <v>78</v>
      </c>
      <c r="C81" s="2" t="s">
        <v>11</v>
      </c>
      <c r="D81" s="2">
        <v>10.0</v>
      </c>
      <c r="E81" s="2" t="s">
        <v>82</v>
      </c>
      <c r="F81" s="4" t="str">
        <f>IFERROR(__xludf.DUMMYFUNCTION("IF(NOT(E81=""""), GoogleTranslate(E81,""auto"",""en""), """")"),"I interacted with Malaysian people, I think I was getting involved with English, and I learned.")</f>
        <v>I interacted with Malaysian people, I think I was getting involved with English, and I learned.</v>
      </c>
      <c r="G81" s="5" t="str">
        <f>IFERROR(__xludf.DUMMYFUNCTION("IF(NOT(E81=""""), GoogleTranslate(E81,""auto"",""ja""), """")"),"マレーシアの人たちと交流して、英語と関わりが深まったと思うし、勉強になったから。")</f>
        <v>マレーシアの人たちと交流して、英語と関わりが深まったと思うし、勉強になったから。</v>
      </c>
    </row>
    <row r="82">
      <c r="A82" s="3">
        <v>44890.35586626157</v>
      </c>
      <c r="B82" s="2" t="s">
        <v>78</v>
      </c>
      <c r="C82" s="2" t="s">
        <v>11</v>
      </c>
      <c r="D82" s="2">
        <v>9.0</v>
      </c>
      <c r="E82" s="2" t="s">
        <v>83</v>
      </c>
      <c r="F82" s="4" t="str">
        <f>IFERROR(__xludf.DUMMYFUNCTION("IF(NOT(E82=""""), GoogleTranslate(E82,""auto"",""en""), """")"),"I was able to interact happily. But do you hate shy children and children who are not good at English? I thought.")</f>
        <v>I was able to interact happily. But do you hate shy children and children who are not good at English? I thought.</v>
      </c>
      <c r="G82" s="5" t="str">
        <f>IFERROR(__xludf.DUMMYFUNCTION("IF(NOT(E82=""""), GoogleTranslate(E82,""auto"",""ja""), """")"),"楽しく交流することができたから。でも、人見知りな子や、英語が苦手な子にとっては嫌かな？と思ったから。")</f>
        <v>楽しく交流することができたから。でも、人見知りな子や、英語が苦手な子にとっては嫌かな？と思ったから。</v>
      </c>
    </row>
    <row r="83">
      <c r="A83" s="3">
        <v>44890.35587354167</v>
      </c>
      <c r="B83" s="2" t="s">
        <v>78</v>
      </c>
      <c r="C83" s="2" t="s">
        <v>11</v>
      </c>
      <c r="D83" s="2">
        <v>7.0</v>
      </c>
      <c r="E83" s="2" t="s">
        <v>84</v>
      </c>
      <c r="F83" s="4" t="str">
        <f>IFERROR(__xludf.DUMMYFUNCTION("IF(NOT(E83=""""), GoogleTranslate(E83,""auto"",""en""), """")"),"This time, Malaysia's exchange was very fun and fun, but there were some troubles that were cut off communication.")</f>
        <v>This time, Malaysia's exchange was very fun and fun, but there were some troubles that were cut off communication.</v>
      </c>
      <c r="G83" s="5" t="str">
        <f>IFERROR(__xludf.DUMMYFUNCTION("IF(NOT(E83=""""), GoogleTranslate(E83,""auto"",""ja""), """")"),"今回のマレーシア交流はとても勉強になって楽しかったけど通信が切断されるトラブルも起きたから。")</f>
        <v>今回のマレーシア交流はとても勉強になって楽しかったけど通信が切断されるトラブルも起きたから。</v>
      </c>
    </row>
    <row r="84">
      <c r="A84" s="3">
        <v>44890.35601229167</v>
      </c>
      <c r="B84" s="2" t="s">
        <v>78</v>
      </c>
      <c r="C84" s="2" t="s">
        <v>11</v>
      </c>
      <c r="D84" s="2">
        <v>8.0</v>
      </c>
      <c r="E84" s="2" t="s">
        <v>85</v>
      </c>
      <c r="F84" s="4" t="str">
        <f>IFERROR(__xludf.DUMMYFUNCTION("IF(NOT(E84=""""), GoogleTranslate(E84,""auto"",""en""), """")"),"I recommend it because it was fun to interact with Malaysian people and I knew what I didn't know before.")</f>
        <v>I recommend it because it was fun to interact with Malaysian people and I knew what I didn't know before.</v>
      </c>
      <c r="G84" s="5" t="str">
        <f>IFERROR(__xludf.DUMMYFUNCTION("IF(NOT(E84=""""), GoogleTranslate(E84,""auto"",""ja""), """")"),"マレーシアの人たちと交流できて楽しかったし今まで知らなかったことについて知れたので、お勧めします。")</f>
        <v>マレーシアの人たちと交流できて楽しかったし今まで知らなかったことについて知れたので、お勧めします。</v>
      </c>
    </row>
    <row r="85">
      <c r="A85" s="3">
        <v>44890.35621334491</v>
      </c>
      <c r="B85" s="2" t="s">
        <v>78</v>
      </c>
      <c r="C85" s="2" t="s">
        <v>11</v>
      </c>
      <c r="D85" s="2">
        <v>8.0</v>
      </c>
      <c r="E85" s="2" t="s">
        <v>86</v>
      </c>
      <c r="F85" s="4" t="str">
        <f>IFERROR(__xludf.DUMMYFUNCTION("IF(NOT(E85=""""), GoogleTranslate(E85,""auto"",""en""), """")"),"The interaction with Malaysian children was valuable, and I was happy when English was transmitted.")</f>
        <v>The interaction with Malaysian children was valuable, and I was happy when English was transmitted.</v>
      </c>
      <c r="G85" s="5" t="str">
        <f>IFERROR(__xludf.DUMMYFUNCTION("IF(NOT(E85=""""), GoogleTranslate(E85,""auto"",""ja""), """")"),"マレーシアの子との交流は貴重だし、英語が伝わった時は嬉しかった。")</f>
        <v>マレーシアの子との交流は貴重だし、英語が伝わった時は嬉しかった。</v>
      </c>
    </row>
    <row r="86">
      <c r="A86" s="3">
        <v>44890.35625956018</v>
      </c>
      <c r="B86" s="2" t="s">
        <v>78</v>
      </c>
      <c r="C86" s="2" t="s">
        <v>11</v>
      </c>
      <c r="D86" s="2">
        <v>9.0</v>
      </c>
      <c r="E86" s="2" t="s">
        <v>87</v>
      </c>
      <c r="F86" s="4" t="str">
        <f>IFERROR(__xludf.DUMMYFUNCTION("IF(NOT(E86=""""), GoogleTranslate(E86,""auto"",""en""), """")"),"I rarely talk to foreigners, but it's fun and surprisingly transmitted, so I definitely recommend it to my friends.")</f>
        <v>I rarely talk to foreigners, but it's fun and surprisingly transmitted, so I definitely recommend it to my friends.</v>
      </c>
      <c r="G86" s="5" t="str">
        <f>IFERROR(__xludf.DUMMYFUNCTION("IF(NOT(E86=""""), GoogleTranslate(E86,""auto"",""ja""), """")"),"外国の人とは滅多に話せることはないけど楽しくて案外伝わるので是非とも友達におすすめしたい。")</f>
        <v>外国の人とは滅多に話せることはないけど楽しくて案外伝わるので是非とも友達におすすめしたい。</v>
      </c>
    </row>
    <row r="87">
      <c r="A87" s="3">
        <v>44890.356447962964</v>
      </c>
      <c r="B87" s="2" t="s">
        <v>78</v>
      </c>
      <c r="C87" s="2" t="s">
        <v>11</v>
      </c>
      <c r="D87" s="2">
        <v>10.0</v>
      </c>
      <c r="E87" s="2" t="s">
        <v>88</v>
      </c>
      <c r="F87" s="4" t="str">
        <f>IFERROR(__xludf.DUMMYFUNCTION("IF(NOT(E87=""""), GoogleTranslate(E87,""auto"",""en""), """")"),"I was very happy that I was able to talk with people in the distant country and told me what I was saying to the other person.")</f>
        <v>I was very happy that I was able to talk with people in the distant country and told me what I was saying to the other person.</v>
      </c>
      <c r="G87" s="5" t="str">
        <f>IFERROR(__xludf.DUMMYFUNCTION("IF(NOT(E87=""""), GoogleTranslate(E87,""auto"",""ja""), """")"),"遠い国の人たちとも、会話をすることができて、自分の言っていることが相手に伝わったのがとても嬉しかったから。")</f>
        <v>遠い国の人たちとも、会話をすることができて、自分の言っていることが相手に伝わったのがとても嬉しかったから。</v>
      </c>
    </row>
    <row r="88">
      <c r="A88" s="3">
        <v>44890.46994790509</v>
      </c>
      <c r="B88" s="2" t="s">
        <v>68</v>
      </c>
      <c r="C88" s="2" t="s">
        <v>11</v>
      </c>
      <c r="D88" s="2">
        <v>8.0</v>
      </c>
      <c r="E88" s="2" t="s">
        <v>89</v>
      </c>
      <c r="F88" s="4" t="str">
        <f>IFERROR(__xludf.DUMMYFUNCTION("IF(NOT(E88=""""), GoogleTranslate(E88,""auto"",""en""), """")"),"It was easy to use and easy to understand how to use.")</f>
        <v>It was easy to use and easy to understand how to use.</v>
      </c>
      <c r="G88" s="5" t="str">
        <f>IFERROR(__xludf.DUMMYFUNCTION("IF(NOT(E88=""""), GoogleTranslate(E88,""auto"",""ja""), """")"),"使いやすく、使い方を理解するのが簡単でした。")</f>
        <v>使いやすく、使い方を理解するのが簡単でした。</v>
      </c>
    </row>
    <row r="89">
      <c r="A89" s="3">
        <v>44890.49229759259</v>
      </c>
      <c r="B89" s="2" t="s">
        <v>78</v>
      </c>
      <c r="C89" s="2" t="s">
        <v>8</v>
      </c>
      <c r="D89" s="2">
        <v>7.0</v>
      </c>
      <c r="E89" s="2" t="s">
        <v>90</v>
      </c>
      <c r="F89" s="4" t="str">
        <f>IFERROR(__xludf.DUMMYFUNCTION("IF(NOT(E89=""""), GoogleTranslate(E89,""auto"",""en""), """")"),"The interaction with the children in Malaysian schools was a valuable experience. It was a bit difficult to prepare for setting the fine part of ZOOM.")</f>
        <v>The interaction with the children in Malaysian schools was a valuable experience. It was a bit difficult to prepare for setting the fine part of ZOOM.</v>
      </c>
      <c r="G89" s="5" t="str">
        <f>IFERROR(__xludf.DUMMYFUNCTION("IF(NOT(E89=""""), GoogleTranslate(E89,""auto"",""ja""), """")"),"マレーシアの学校の子どもたちとの交流は、貴重な体験になり良かった。Zoomの細かい部分の設定などの準備が少し大変だった。")</f>
        <v>マレーシアの学校の子どもたちとの交流は、貴重な体験になり良かった。Zoomの細かい部分の設定などの準備が少し大変だった。</v>
      </c>
    </row>
    <row r="90">
      <c r="A90" s="3">
        <v>44890.50651310185</v>
      </c>
      <c r="B90" s="2" t="s">
        <v>91</v>
      </c>
      <c r="C90" s="2" t="s">
        <v>11</v>
      </c>
      <c r="D90" s="2">
        <v>7.0</v>
      </c>
      <c r="F90" s="4" t="str">
        <f>IFERROR(__xludf.DUMMYFUNCTION("IF(NOT(E90=""""), GoogleTranslate(E90,""auto"",""en""), """")"),"")</f>
        <v/>
      </c>
      <c r="G90" s="5" t="str">
        <f>IFERROR(__xludf.DUMMYFUNCTION("IF(NOT(E90=""""), GoogleTranslate(E90,""auto"",""ja""), """")"),"")</f>
        <v/>
      </c>
    </row>
    <row r="91">
      <c r="A91" s="3">
        <v>44890.50685061343</v>
      </c>
      <c r="B91" s="2" t="s">
        <v>91</v>
      </c>
      <c r="C91" s="2" t="s">
        <v>11</v>
      </c>
      <c r="D91" s="2">
        <v>10.0</v>
      </c>
      <c r="E91" s="2" t="s">
        <v>92</v>
      </c>
      <c r="F91" s="4" t="str">
        <f>IFERROR(__xludf.DUMMYFUNCTION("IF(NOT(E91=""""), GoogleTranslate(E91,""auto"",""en""), """")"),"Everyone is very friendly and cute. ")</f>
        <v>Everyone is very friendly and cute. </v>
      </c>
      <c r="G91" s="5" t="str">
        <f>IFERROR(__xludf.DUMMYFUNCTION("IF(NOT(E91=""""), GoogleTranslate(E91,""auto"",""ja""), """")"),"誰もがとてもフレンドリーでかわいいです。")</f>
        <v>誰もがとてもフレンドリーでかわいいです。</v>
      </c>
    </row>
    <row r="92">
      <c r="A92" s="3">
        <v>44890.508261863426</v>
      </c>
      <c r="B92" s="2" t="s">
        <v>91</v>
      </c>
      <c r="C92" s="2" t="s">
        <v>11</v>
      </c>
      <c r="D92" s="2">
        <v>6.0</v>
      </c>
      <c r="F92" s="4" t="str">
        <f>IFERROR(__xludf.DUMMYFUNCTION("IF(NOT(E92=""""), GoogleTranslate(E92,""auto"",""en""), """")"),"")</f>
        <v/>
      </c>
      <c r="G92" s="5" t="str">
        <f>IFERROR(__xludf.DUMMYFUNCTION("IF(NOT(E92=""""), GoogleTranslate(E92,""auto"",""ja""), """")"),"")</f>
        <v/>
      </c>
    </row>
    <row r="93">
      <c r="A93" s="3">
        <v>44890.5119690625</v>
      </c>
      <c r="B93" s="2" t="s">
        <v>91</v>
      </c>
      <c r="C93" s="2" t="s">
        <v>11</v>
      </c>
      <c r="D93" s="2">
        <v>5.0</v>
      </c>
      <c r="F93" s="4" t="str">
        <f>IFERROR(__xludf.DUMMYFUNCTION("IF(NOT(E93=""""), GoogleTranslate(E93,""auto"",""en""), """")"),"")</f>
        <v/>
      </c>
      <c r="G93" s="5" t="str">
        <f>IFERROR(__xludf.DUMMYFUNCTION("IF(NOT(E93=""""), GoogleTranslate(E93,""auto"",""ja""), """")"),"")</f>
        <v/>
      </c>
    </row>
    <row r="94">
      <c r="A94" s="3">
        <v>44890.51663413194</v>
      </c>
      <c r="B94" s="2" t="s">
        <v>91</v>
      </c>
      <c r="C94" s="2" t="s">
        <v>11</v>
      </c>
      <c r="D94" s="2">
        <v>10.0</v>
      </c>
      <c r="F94" s="4" t="str">
        <f>IFERROR(__xludf.DUMMYFUNCTION("IF(NOT(E94=""""), GoogleTranslate(E94,""auto"",""en""), """")"),"")</f>
        <v/>
      </c>
      <c r="G94" s="5" t="str">
        <f>IFERROR(__xludf.DUMMYFUNCTION("IF(NOT(E94=""""), GoogleTranslate(E94,""auto"",""ja""), """")"),"")</f>
        <v/>
      </c>
    </row>
    <row r="95">
      <c r="A95" s="3">
        <v>44890.521056990736</v>
      </c>
      <c r="B95" s="2" t="s">
        <v>91</v>
      </c>
      <c r="C95" s="2" t="s">
        <v>11</v>
      </c>
      <c r="D95" s="2">
        <v>10.0</v>
      </c>
      <c r="E95" s="2" t="s">
        <v>93</v>
      </c>
      <c r="F95" s="4" t="str">
        <f>IFERROR(__xludf.DUMMYFUNCTION("IF(NOT(E95=""""), GoogleTranslate(E95,""auto"",""en""), """")"),"I am a huge fan of the program and I am willing to recommend it to others who are interested in learning more about Japanese culture and meeting new people. The program has given me a lot of fun and I have learned a lot about the language and the people. "&amp;"I am grateful for this opportunity.")</f>
        <v>I am a huge fan of the program and I am willing to recommend it to others who are interested in learning more about Japanese culture and meeting new people. The program has given me a lot of fun and I have learned a lot about the language and the people. I am grateful for this opportunity.</v>
      </c>
      <c r="G95" s="5" t="str">
        <f>IFERROR(__xludf.DUMMYFUNCTION("IF(NOT(E95=""""), GoogleTranslate(E95,""auto"",""ja""), """")"),"私はこのプログラムの大ファンであり、日本の文化についてもっと学び、新しい人々と出会うことに興味がある他の人にそれを勧めたいと思っています。このプログラムは私に多くの楽しみを与えてくれて、私は言語と人々について多くを学びました。この機会に感謝しています。")</f>
        <v>私はこのプログラムの大ファンであり、日本の文化についてもっと学び、新しい人々と出会うことに興味がある他の人にそれを勧めたいと思っています。このプログラムは私に多くの楽しみを与えてくれて、私は言語と人々について多くを学びました。この機会に感謝しています。</v>
      </c>
    </row>
    <row r="96">
      <c r="A96" s="3">
        <v>44890.5449115625</v>
      </c>
      <c r="B96" s="2" t="s">
        <v>68</v>
      </c>
      <c r="C96" s="2" t="s">
        <v>11</v>
      </c>
      <c r="D96" s="2">
        <v>8.0</v>
      </c>
      <c r="E96" s="2" t="s">
        <v>94</v>
      </c>
      <c r="F96" s="4" t="str">
        <f>IFERROR(__xludf.DUMMYFUNCTION("IF(NOT(E96=""""), GoogleTranslate(E96,""auto"",""en""), """")"),"I couldn't talk much in the project, but it was good that I was able to interact with playing online games after the project.")</f>
        <v>I couldn't talk much in the project, but it was good that I was able to interact with playing online games after the project.</v>
      </c>
      <c r="G96" s="5" t="str">
        <f>IFERROR(__xludf.DUMMYFUNCTION("IF(NOT(E96=""""), GoogleTranslate(E96,""auto"",""ja""), """")"),"プロジェクトの中ではあまり話すことができませんでしたが、プロジェクトの後にオンラインゲームで遊んだりなどの交流を持てるようになったことが良かったです。")</f>
        <v>プロジェクトの中ではあまり話すことができませんでしたが、プロジェクトの後にオンラインゲームで遊んだりなどの交流を持てるようになったことが良かったです。</v>
      </c>
    </row>
    <row r="97">
      <c r="A97" s="3">
        <v>44890.56103159722</v>
      </c>
      <c r="B97" s="2" t="s">
        <v>91</v>
      </c>
      <c r="C97" s="2" t="s">
        <v>11</v>
      </c>
      <c r="D97" s="2">
        <v>5.0</v>
      </c>
      <c r="E97" s="2" t="s">
        <v>95</v>
      </c>
      <c r="F97" s="4" t="str">
        <f>IFERROR(__xludf.DUMMYFUNCTION("IF(NOT(E97=""""), GoogleTranslate(E97,""auto"",""en""), """")"),"I want my friends to know about this program and persuade them to attend with me because I think it’s rather funny to communicate with japan students. 😁")</f>
        <v>I want my friends to know about this program and persuade them to attend with me because I think it’s rather funny to communicate with japan students. 😁</v>
      </c>
      <c r="G97" s="5" t="str">
        <f>IFERROR(__xludf.DUMMYFUNCTION("IF(NOT(E97=""""), GoogleTranslate(E97,""auto"",""ja""), """")"),"私は友人にこのプログラムについて知ってもらい、日本の学生とコミュニケーションをとるのはかなり面白いと思うので、彼らに私と一緒に出席するよう説得してほしい。 😁")</f>
        <v>私は友人にこのプログラムについて知ってもらい、日本の学生とコミュニケーションをとるのはかなり面白いと思うので、彼らに私と一緒に出席するよう説得してほしい。 😁</v>
      </c>
    </row>
    <row r="98">
      <c r="A98" s="3">
        <v>44890.707955185186</v>
      </c>
      <c r="B98" s="2" t="s">
        <v>63</v>
      </c>
      <c r="C98" s="2" t="s">
        <v>11</v>
      </c>
      <c r="D98" s="2">
        <v>7.0</v>
      </c>
      <c r="F98" s="4" t="str">
        <f>IFERROR(__xludf.DUMMYFUNCTION("IF(NOT(E98=""""), GoogleTranslate(E98,""auto"",""en""), """")"),"")</f>
        <v/>
      </c>
      <c r="G98" s="5" t="str">
        <f>IFERROR(__xludf.DUMMYFUNCTION("IF(NOT(E98=""""), GoogleTranslate(E98,""auto"",""ja""), """")"),"")</f>
        <v/>
      </c>
    </row>
    <row r="99">
      <c r="A99" s="3">
        <v>44890.72874439815</v>
      </c>
      <c r="B99" s="2" t="s">
        <v>39</v>
      </c>
      <c r="C99" s="2" t="s">
        <v>11</v>
      </c>
      <c r="D99" s="2">
        <v>10.0</v>
      </c>
      <c r="E99" s="2" t="s">
        <v>96</v>
      </c>
      <c r="F99" s="4" t="str">
        <f>IFERROR(__xludf.DUMMYFUNCTION("IF(NOT(E99=""""), GoogleTranslate(E99,""auto"",""en""), """")"),"it an opportunity to make new friend, gaining new knowledge and trained our English pronunciation ")</f>
        <v>it an opportunity to make new friend, gaining new knowledge and trained our English pronunciation </v>
      </c>
      <c r="G99" s="5" t="str">
        <f>IFERROR(__xludf.DUMMYFUNCTION("IF(NOT(E99=""""), GoogleTranslate(E99,""auto"",""ja""), """")"),"それは新しい友達を作り、新しい知識を得て、私たちの英語の発音を訓練する機会です")</f>
        <v>それは新しい友達を作り、新しい知識を得て、私たちの英語の発音を訓練する機会です</v>
      </c>
    </row>
    <row r="100">
      <c r="A100" s="3">
        <v>44890.742868078705</v>
      </c>
      <c r="B100" s="2" t="s">
        <v>63</v>
      </c>
      <c r="C100" s="2" t="s">
        <v>11</v>
      </c>
      <c r="D100" s="2">
        <v>8.0</v>
      </c>
      <c r="E100" s="2" t="s">
        <v>97</v>
      </c>
      <c r="F100" s="4" t="str">
        <f>IFERROR(__xludf.DUMMYFUNCTION("IF(NOT(E100=""""), GoogleTranslate(E100,""auto"",""en""), """")"),"I don't have the opportunity to talk to the same generation children in English")</f>
        <v>I don't have the opportunity to talk to the same generation children in English</v>
      </c>
      <c r="G100" s="5" t="str">
        <f>IFERROR(__xludf.DUMMYFUNCTION("IF(NOT(E100=""""), GoogleTranslate(E100,""auto"",""ja""), """")"),"英語で同世代の子と話せる機会はなかなかないから")</f>
        <v>英語で同世代の子と話せる機会はなかなかないから</v>
      </c>
    </row>
    <row r="101">
      <c r="A101" s="3">
        <v>44890.80126633102</v>
      </c>
      <c r="B101" s="2" t="s">
        <v>91</v>
      </c>
      <c r="C101" s="2" t="s">
        <v>11</v>
      </c>
      <c r="D101" s="2">
        <v>8.0</v>
      </c>
      <c r="F101" s="4" t="str">
        <f>IFERROR(__xludf.DUMMYFUNCTION("IF(NOT(E101=""""), GoogleTranslate(E101,""auto"",""en""), """")"),"")</f>
        <v/>
      </c>
      <c r="G101" s="5" t="str">
        <f>IFERROR(__xludf.DUMMYFUNCTION("IF(NOT(E101=""""), GoogleTranslate(E101,""auto"",""ja""), """")"),"")</f>
        <v/>
      </c>
    </row>
    <row r="102">
      <c r="A102" s="3">
        <v>44890.832083773144</v>
      </c>
      <c r="B102" s="2" t="s">
        <v>63</v>
      </c>
      <c r="C102" s="2" t="s">
        <v>11</v>
      </c>
      <c r="D102" s="2">
        <v>10.0</v>
      </c>
      <c r="F102" s="4" t="str">
        <f>IFERROR(__xludf.DUMMYFUNCTION("IF(NOT(E102=""""), GoogleTranslate(E102,""auto"",""en""), """")"),"")</f>
        <v/>
      </c>
      <c r="G102" s="5" t="str">
        <f>IFERROR(__xludf.DUMMYFUNCTION("IF(NOT(E102=""""), GoogleTranslate(E102,""auto"",""ja""), """")"),"")</f>
        <v/>
      </c>
    </row>
    <row r="103">
      <c r="A103" s="3">
        <v>44891.61272399305</v>
      </c>
      <c r="B103" s="2" t="s">
        <v>39</v>
      </c>
      <c r="C103" s="2" t="s">
        <v>11</v>
      </c>
      <c r="D103" s="2">
        <v>8.0</v>
      </c>
      <c r="E103" s="2" t="s">
        <v>98</v>
      </c>
      <c r="F103" s="4" t="str">
        <f>IFERROR(__xludf.DUMMYFUNCTION("IF(NOT(E103=""""), GoogleTranslate(E103,""auto"",""en""), """")"),"it's so fun and excited when we can communicate with stranger people that same age with us. we can share a lot of things about our country and our religion with them.")</f>
        <v>it's so fun and excited when we can communicate with stranger people that same age with us. we can share a lot of things about our country and our religion with them.</v>
      </c>
      <c r="G103" s="5" t="str">
        <f>IFERROR(__xludf.DUMMYFUNCTION("IF(NOT(E103=""""), GoogleTranslate(E103,""auto"",""ja""), """")"),"私たちと同じ年齢の見知らぬ人とコミュニケーションをとることができるとき、それはとても楽しくて興奮しています。私たちの国と私たちの宗教について多くのことを彼らと共有することができます。")</f>
        <v>私たちと同じ年齢の見知らぬ人とコミュニケーションをとることができるとき、それはとても楽しくて興奮しています。私たちの国と私たちの宗教について多くのことを彼らと共有することができます。</v>
      </c>
    </row>
    <row r="104">
      <c r="A104" s="3">
        <v>44891.768101064816</v>
      </c>
      <c r="B104" s="2" t="s">
        <v>63</v>
      </c>
      <c r="C104" s="2" t="s">
        <v>11</v>
      </c>
      <c r="D104" s="2">
        <v>9.0</v>
      </c>
      <c r="E104" s="2" t="s">
        <v>99</v>
      </c>
      <c r="F104" s="4" t="str">
        <f>IFERROR(__xludf.DUMMYFUNCTION("IF(NOT(E104=""""), GoogleTranslate(E104,""auto"",""en""), """")"),"There were some places where it was difficult to hear due to the communication environment problem, and there were places where I did not know what I was saying, but I had a similar hobby, or conversely, the name I had never heard of, was in Japan in Japa"&amp;"n. It was interesting to know that I wouldn't understand if I was talking to people. In addition, it was an opportunity to realize that there are many parts that can be understood even if I speak only in English, and that there are still many things I do "&amp;"not know what to say in English.")</f>
        <v>There were some places where it was difficult to hear due to the communication environment problem, and there were places where I did not know what I was saying, but I had a similar hobby, or conversely, the name I had never heard of, was in Japan in Japan. It was interesting to know that I wouldn't understand if I was talking to people. In addition, it was an opportunity to realize that there are many parts that can be understood even if I speak only in English, and that there are still many things I do not know what to say in English.</v>
      </c>
      <c r="G104" s="5" t="str">
        <f>IFERROR(__xludf.DUMMYFUNCTION("IF(NOT(E104=""""), GoogleTranslate(E104,""auto"",""ja""), """")"),"ところどころ通信環境の問題で聞き取りにくく、なにを言っているのか分からないところはあったが、同じような趣味を持っていたり、逆に全く聞いたことのないものの名前があがったりと日本で日本人と話していたら分からないだろうことを知る経験ができて面白かったため。また、意外と英語だけで話していてもわかる部分が多いことや、自分に英語でどう言ったらいいのか分からないことがまだまだたくさんあることに気がつく機会になったため。")</f>
        <v>ところどころ通信環境の問題で聞き取りにくく、なにを言っているのか分からないところはあったが、同じような趣味を持っていたり、逆に全く聞いたことのないものの名前があがったりと日本で日本人と話していたら分からないだろうことを知る経験ができて面白かったため。また、意外と英語だけで話していてもわかる部分が多いことや、自分に英語でどう言ったらいいのか分からないことがまだまだたくさんあることに気がつく機会になったため。</v>
      </c>
    </row>
    <row r="105">
      <c r="A105" s="3">
        <v>44891.87836802083</v>
      </c>
      <c r="B105" s="2" t="s">
        <v>63</v>
      </c>
      <c r="C105" s="2" t="s">
        <v>11</v>
      </c>
      <c r="D105" s="2">
        <v>10.0</v>
      </c>
      <c r="E105" s="2" t="s">
        <v>100</v>
      </c>
      <c r="F105" s="4" t="str">
        <f>IFERROR(__xludf.DUMMYFUNCTION("IF(NOT(E105=""""), GoogleTranslate(E105,""auto"",""en""), """")"),"Niko P's activities have just begun, but it was my first experience to make PowerPoint in English, so it was a lot of fun, and I felt that Niko P was a very good opportunity to communicate in English. Because there is.
I would like to recommend it to frie"&amp;"nds who like English and are interested.")</f>
        <v>Niko P's activities have just begun, but it was my first experience to make PowerPoint in English, so it was a lot of fun, and I felt that Niko P was a very good opportunity to communicate in English. Because there is.
I would like to recommend it to friends who like English and are interested.</v>
      </c>
      <c r="G105" s="5" t="str">
        <f>IFERROR(__xludf.DUMMYFUNCTION("IF(NOT(E105=""""), GoogleTranslate(E105,""auto"",""ja""), """")"),"にこPの活動はまだ始まったばかりですが、英語でPowerPointなどを作るのは初めての経験なのでとても楽しかったですし、また、にこPは英語を使ってコミュニケーションを取るとても良い機会だと感じているからです。
英語が好き･興味がある友達にはどんどん薦めようと思います。")</f>
        <v>にこPの活動はまだ始まったばかりですが、英語でPowerPointなどを作るのは初めての経験なのでとても楽しかったですし、また、にこPは英語を使ってコミュニケーションを取るとても良い機会だと感じているからです。
英語が好き･興味がある友達にはどんどん薦めようと思います。</v>
      </c>
    </row>
    <row r="106">
      <c r="A106" s="3">
        <v>44891.89559159722</v>
      </c>
      <c r="B106" s="2" t="s">
        <v>63</v>
      </c>
      <c r="C106" s="2" t="s">
        <v>11</v>
      </c>
      <c r="D106" s="2">
        <v>10.0</v>
      </c>
      <c r="E106" s="2" t="s">
        <v>101</v>
      </c>
      <c r="F106" s="4" t="str">
        <f>IFERROR(__xludf.DUMMYFUNCTION("IF(NOT(E106=""""), GoogleTranslate(E106,""auto"",""en""), """")"),"Speaking in different languages ​​and in a word that is not the first language of each other is a difficult experience at school, but I think it is important for students working in the world. I think it's effective for those who can speak English to some"&amp;" extent.")</f>
        <v>Speaking in different languages ​​and in a word that is not the first language of each other is a difficult experience at school, but I think it is important for students working in the world. I think it's effective for those who can speak English to some extent.</v>
      </c>
      <c r="G106" s="5" t="str">
        <f>IFERROR(__xludf.DUMMYFUNCTION("IF(NOT(E106=""""), GoogleTranslate(E106,""auto"",""ja""), """")"),"違う言語を話す人とお互い第一言語ではない言葉で話すというのは、学校ではなかなかできない経験だが、これから世界で働く生徒にとっては大切なものであると思う。英語をある程度話せる人にとっては効果的であると思うから。")</f>
        <v>違う言語を話す人とお互い第一言語ではない言葉で話すというのは、学校ではなかなかできない経験だが、これから世界で働く生徒にとっては大切なものであると思う。英語をある程度話せる人にとっては効果的であると思うから。</v>
      </c>
    </row>
    <row r="107">
      <c r="A107" s="3">
        <v>44891.907058240744</v>
      </c>
      <c r="B107" s="2" t="s">
        <v>63</v>
      </c>
      <c r="C107" s="2" t="s">
        <v>11</v>
      </c>
      <c r="D107" s="2">
        <v>10.0</v>
      </c>
      <c r="F107" s="4" t="str">
        <f>IFERROR(__xludf.DUMMYFUNCTION("IF(NOT(E107=""""), GoogleTranslate(E107,""auto"",""en""), """")"),"")</f>
        <v/>
      </c>
      <c r="G107" s="5" t="str">
        <f>IFERROR(__xludf.DUMMYFUNCTION("IF(NOT(E107=""""), GoogleTranslate(E107,""auto"",""ja""), """")"),"")</f>
        <v/>
      </c>
    </row>
    <row r="108">
      <c r="A108" s="3">
        <v>44891.93514364584</v>
      </c>
      <c r="B108" s="2" t="s">
        <v>63</v>
      </c>
      <c r="C108" s="2" t="s">
        <v>11</v>
      </c>
      <c r="D108" s="2">
        <v>8.0</v>
      </c>
      <c r="F108" s="4" t="str">
        <f>IFERROR(__xludf.DUMMYFUNCTION("IF(NOT(E108=""""), GoogleTranslate(E108,""auto"",""en""), """")"),"")</f>
        <v/>
      </c>
      <c r="G108" s="5" t="str">
        <f>IFERROR(__xludf.DUMMYFUNCTION("IF(NOT(E108=""""), GoogleTranslate(E108,""auto"",""ja""), """")"),"")</f>
        <v/>
      </c>
    </row>
    <row r="109">
      <c r="A109" s="3">
        <v>44892.001577233794</v>
      </c>
      <c r="B109" s="2" t="s">
        <v>55</v>
      </c>
      <c r="C109" s="2" t="s">
        <v>11</v>
      </c>
      <c r="D109" s="2">
        <v>8.0</v>
      </c>
      <c r="E109" s="2" t="s">
        <v>102</v>
      </c>
      <c r="F109" s="4" t="str">
        <f>IFERROR(__xludf.DUMMYFUNCTION("IF(NOT(E109=""""), GoogleTranslate(E109,""auto"",""en""), """")"),"I do believing that culture is one of the thing that play such huge role in this modern day, especially the language that we use while communicating. I find a lot of people in Thailand struggling when it comes to speaking English or any other languages, e"&amp;"ven though the ability to understand and use languages is important but it’s still difficult for someone who barely use it, so I highly recommended this project to be apart of the process of learning to anyone who interested.")</f>
        <v>I do believing that culture is one of the thing that play such huge role in this modern day, especially the language that we use while communicating. I find a lot of people in Thailand struggling when it comes to speaking English or any other languages, even though the ability to understand and use languages is important but it’s still difficult for someone who barely use it, so I highly recommended this project to be apart of the process of learning to anyone who interested.</v>
      </c>
      <c r="G109" s="5" t="str">
        <f>IFERROR(__xludf.DUMMYFUNCTION("IF(NOT(E109=""""), GoogleTranslate(E109,""auto"",""ja""), """")"),"私は、文化がこの現代で非常に大きな役割を果たしていることの1つであると信じています。特にコミュニケーション中に使用する言語です。言語を理解して使用する能力が重要であるにもかかわらず、英語や他の言語を話すことに関しては、タイの多くの人々が苦労していることがわかりますが、それをほとんど使用していない人にとってはまだ難しいので、このプロジェクトを強くお勧めします。興味のある人に学ぶプロセスのまとめ。")</f>
        <v>私は、文化がこの現代で非常に大きな役割を果たしていることの1つであると信じています。特にコミュニケーション中に使用する言語です。言語を理解して使用する能力が重要であるにもかかわらず、英語や他の言語を話すことに関しては、タイの多くの人々が苦労していることがわかりますが、それをほとんど使用していない人にとってはまだ難しいので、このプロジェクトを強くお勧めします。興味のある人に学ぶプロセスのまとめ。</v>
      </c>
    </row>
    <row r="110">
      <c r="A110" s="3">
        <v>44892.557604444446</v>
      </c>
      <c r="B110" s="2" t="s">
        <v>55</v>
      </c>
      <c r="C110" s="2" t="s">
        <v>11</v>
      </c>
      <c r="D110" s="2">
        <v>9.0</v>
      </c>
      <c r="E110" s="2" t="s">
        <v>103</v>
      </c>
      <c r="F110" s="4" t="str">
        <f>IFERROR(__xludf.DUMMYFUNCTION("IF(NOT(E110=""""), GoogleTranslate(E110,""auto"",""en""), """")"),"It's a good idea that we can share knowledge, but too many processes or steps lead to many problems.")</f>
        <v>It's a good idea that we can share knowledge, but too many processes or steps lead to many problems.</v>
      </c>
      <c r="G110" s="5" t="str">
        <f>IFERROR(__xludf.DUMMYFUNCTION("IF(NOT(E110=""""), GoogleTranslate(E110,""auto"",""ja""), """")"),"知識を共有できることは良い考えですが、多くのプロセスやステップが多くの問題につながることをお勧めします。")</f>
        <v>知識を共有できることは良い考えですが、多くのプロセスやステップが多くの問題につながることをお勧めします。</v>
      </c>
    </row>
    <row r="111">
      <c r="A111" s="3">
        <v>44892.683387048615</v>
      </c>
      <c r="B111" s="2" t="s">
        <v>68</v>
      </c>
      <c r="C111" s="2" t="s">
        <v>11</v>
      </c>
      <c r="D111" s="2">
        <v>9.0</v>
      </c>
      <c r="E111" s="2" t="s">
        <v>104</v>
      </c>
      <c r="F111" s="4" t="str">
        <f>IFERROR(__xludf.DUMMYFUNCTION("IF(NOT(E111=""""), GoogleTranslate(E111,""auto"",""en""), """")"),"We can make other country’s friends .")</f>
        <v>We can make other country’s friends .</v>
      </c>
      <c r="G111" s="5" t="str">
        <f>IFERROR(__xludf.DUMMYFUNCTION("IF(NOT(E111=""""), GoogleTranslate(E111,""auto"",""ja""), """")"),"他の国の友達を作ることができます。")</f>
        <v>他の国の友達を作ることができます。</v>
      </c>
    </row>
    <row r="112">
      <c r="A112" s="3">
        <v>44892.801736215275</v>
      </c>
      <c r="B112" s="2" t="s">
        <v>63</v>
      </c>
      <c r="C112" s="2" t="s">
        <v>11</v>
      </c>
      <c r="D112" s="2">
        <v>9.0</v>
      </c>
      <c r="E112" s="2" t="s">
        <v>105</v>
      </c>
      <c r="F112" s="4" t="str">
        <f>IFERROR(__xludf.DUMMYFUNCTION("IF(NOT(E112=""""), GoogleTranslate(E112,""auto"",""en""), """")"),"I enjoyed talking with student of Thailand.")</f>
        <v>I enjoyed talking with student of Thailand.</v>
      </c>
      <c r="G112" s="5" t="str">
        <f>IFERROR(__xludf.DUMMYFUNCTION("IF(NOT(E112=""""), GoogleTranslate(E112,""auto"",""ja""), """")"),"私はタイの学生と話すのを楽しんだ。")</f>
        <v>私はタイの学生と話すのを楽しんだ。</v>
      </c>
    </row>
    <row r="113">
      <c r="A113" s="3">
        <v>44892.82507450231</v>
      </c>
      <c r="B113" s="2" t="s">
        <v>63</v>
      </c>
      <c r="C113" s="2" t="s">
        <v>11</v>
      </c>
      <c r="D113" s="2">
        <v>7.0</v>
      </c>
      <c r="E113" s="2" t="s">
        <v>106</v>
      </c>
      <c r="F113" s="4" t="str">
        <f>IFERROR(__xludf.DUMMYFUNCTION("IF(NOT(E113=""""), GoogleTranslate(E113,""auto"",""en""), """")"),"Because you have the opportunity to use English practically.")</f>
        <v>Because you have the opportunity to use English practically.</v>
      </c>
      <c r="G113" s="5" t="str">
        <f>IFERROR(__xludf.DUMMYFUNCTION("IF(NOT(E113=""""), GoogleTranslate(E113,""auto"",""ja""), """")"),"英語を実践的に使う機会を得られるから。")</f>
        <v>英語を実践的に使う機会を得られるから。</v>
      </c>
    </row>
    <row r="114">
      <c r="A114" s="3">
        <v>44893.41792166667</v>
      </c>
      <c r="B114" s="2" t="s">
        <v>52</v>
      </c>
      <c r="C114" s="2" t="s">
        <v>8</v>
      </c>
      <c r="D114" s="2">
        <v>2.0</v>
      </c>
      <c r="E114" s="2" t="s">
        <v>107</v>
      </c>
      <c r="F114" s="4" t="str">
        <f>IFERROR(__xludf.DUMMYFUNCTION("IF(NOT(E114=""""), GoogleTranslate(E114,""auto"",""en""), """")"),"In this initiative, I feel that there were some problems that were not ready for the school's telecommunications environment, ZOOM (lack of study), and solutions, and I could not provide students in the best state. Because of the money, schools have regre"&amp;"tted that the school should have been thorough in the stage before the program, such as audio environment and communication status. The content and purpose of the initiatives are very good, but I can't answer Yes with confidence that the students were tol"&amp;"d to the students. This time, it may have exceeded its ability in our facility equipment.
The content of the initiatives was very good, and many students learned a world with different common sense from the common sense they felt on a daily basis. However"&amp;", it seems that there were some students who had a stress that could be overcome if they were directly interacted with indigestion. There are many cases where noise and communication disorders are in the way of poor English communication (although there a"&amp;"re many cases where direct communication can be overcome), so this time the advantages of direct communication and online communication. I was able to feel the disadvantages. I reflect on whether it would have been better if I could provide a calm environ"&amp;"ment a little smaller.
I'm worried that some students may have only been annoying. Since it remains once last, I hope that it can be completed in a better way.")</f>
        <v>In this initiative, I feel that there were some problems that were not ready for the school's telecommunications environment, ZOOM (lack of study), and solutions, and I could not provide students in the best state. Because of the money, schools have regretted that the school should have been thorough in the stage before the program, such as audio environment and communication status. The content and purpose of the initiatives are very good, but I can't answer Yes with confidence that the students were told to the students. This time, it may have exceeded its ability in our facility equipment.
The content of the initiatives was very good, and many students learned a world with different common sense from the common sense they felt on a daily basis. However, it seems that there were some students who had a stress that could be overcome if they were directly interacted with indigestion. There are many cases where noise and communication disorders are in the way of poor English communication (although there are many cases where direct communication can be overcome), so this time the advantages of direct communication and online communication. I was able to feel the disadvantages. I reflect on whether it would have been better if I could provide a calm environment a little smaller.
I'm worried that some students may have only been annoying. Since it remains once last, I hope that it can be completed in a better way.</v>
      </c>
      <c r="G114" s="5" t="str">
        <f>IFERROR(__xludf.DUMMYFUNCTION("IF(NOT(E114=""""), GoogleTranslate(E114,""auto"",""ja""), """")"),"　今回の取組では、本校の通信環境やZoomに対する準備不足（勉強不足）、解決方法の見つからない問題が何点かあり、生徒に対してベストの状態で取り組みを提供できなかったと感じている。金銭の発生することなので、学校側は生徒に音声環境や通信状況など、プログラムの主旨に入る前の段階に対して万全を期すべきだったと反省している。取組の内容や主旨は非常に良いものなのだが、その良さを生徒に伝えられたのか、自信を持ってYesと答えられない。今回、本校の施設設備ではその能力を超えていたのかもしれない。
　取組の内容はとてもよい"&amp;"もので、多くの生徒が異文化に触れ、自分たちが日ごろ感じている常識とは違う常識のある世界を学ぶことができた。しかし、直接のふれあいであれば乗り越えられるストレスが、消化不良のまま残ってしまった生徒も多少いたように感じる。雑音や通信障害が、それでなくても下手な英語コミュニケーションの邪魔をしているケースが多かったので（直接のコミュニケーションだと乗り越えられるケースが多いのだが）、今回直接のコミュニケーションとオンラインのコミュニケーションの長所短所を痛烈に感じることができた。もう少し小規模で、落ち着いた環境"&amp;"を提供できればもっと良かったのかと反省している。
　何人かの生徒には、煩わしさだけが残ったのではないかと心配である。最後１回残っているので、何とかより良い形で終えられたらと考えている。")</f>
        <v>　今回の取組では、本校の通信環境やZoomに対する準備不足（勉強不足）、解決方法の見つからない問題が何点かあり、生徒に対してベストの状態で取り組みを提供できなかったと感じている。金銭の発生することなので、学校側は生徒に音声環境や通信状況など、プログラムの主旨に入る前の段階に対して万全を期すべきだったと反省している。取組の内容や主旨は非常に良いものなのだが、その良さを生徒に伝えられたのか、自信を持ってYesと答えられない。今回、本校の施設設備ではその能力を超えていたのかもしれない。
　取組の内容はとてもよいもので、多くの生徒が異文化に触れ、自分たちが日ごろ感じている常識とは違う常識のある世界を学ぶことができた。しかし、直接のふれあいであれば乗り越えられるストレスが、消化不良のまま残ってしまった生徒も多少いたように感じる。雑音や通信障害が、それでなくても下手な英語コミュニケーションの邪魔をしているケースが多かったので（直接のコミュニケーションだと乗り越えられるケースが多いのだが）、今回直接のコミュニケーションとオンラインのコミュニケーションの長所短所を痛烈に感じることができた。もう少し小規模で、落ち着いた環境を提供できればもっと良かったのかと反省している。
　何人かの生徒には、煩わしさだけが残ったのではないかと心配である。最後１回残っているので、何とかより良い形で終えられたらと考えている。</v>
      </c>
    </row>
    <row r="115">
      <c r="A115" s="3">
        <v>44893.43318732639</v>
      </c>
      <c r="B115" s="2" t="s">
        <v>52</v>
      </c>
      <c r="C115" s="2" t="s">
        <v>11</v>
      </c>
      <c r="D115" s="2">
        <v>2.0</v>
      </c>
      <c r="F115" s="4" t="str">
        <f>IFERROR(__xludf.DUMMYFUNCTION("IF(NOT(E115=""""), GoogleTranslate(E115,""auto"",""en""), """")"),"")</f>
        <v/>
      </c>
      <c r="G115" s="5" t="str">
        <f>IFERROR(__xludf.DUMMYFUNCTION("IF(NOT(E115=""""), GoogleTranslate(E115,""auto"",""ja""), """")"),"")</f>
        <v/>
      </c>
    </row>
    <row r="116">
      <c r="A116" s="3">
        <v>44893.43358</v>
      </c>
      <c r="B116" s="2" t="s">
        <v>108</v>
      </c>
      <c r="C116" s="2" t="s">
        <v>11</v>
      </c>
      <c r="D116" s="2">
        <v>10.0</v>
      </c>
      <c r="E116" s="2" t="s">
        <v>109</v>
      </c>
      <c r="F116" s="4" t="str">
        <f>IFERROR(__xludf.DUMMYFUNCTION("IF(NOT(E116=""""), GoogleTranslate(E116,""auto"",""en""), """")"),"Because it was a lot of fun")</f>
        <v>Because it was a lot of fun</v>
      </c>
      <c r="G116" s="5" t="str">
        <f>IFERROR(__xludf.DUMMYFUNCTION("IF(NOT(E116=""""), GoogleTranslate(E116,""auto"",""ja""), """")"),"とても楽しかったから")</f>
        <v>とても楽しかったから</v>
      </c>
    </row>
    <row r="117">
      <c r="A117" s="3">
        <v>44893.434479930555</v>
      </c>
      <c r="B117" s="2" t="s">
        <v>52</v>
      </c>
      <c r="C117" s="2" t="s">
        <v>11</v>
      </c>
      <c r="D117" s="2">
        <v>5.0</v>
      </c>
      <c r="E117" s="2" t="s">
        <v>110</v>
      </c>
      <c r="F117" s="4" t="str">
        <f>IFERROR(__xludf.DUMMYFUNCTION("IF(NOT(E117=""""), GoogleTranslate(E117,""auto"",""en""), """")"),"I had a friend and the culture over there was good.
There were some inconveniences due to the effects of the Internet environment.")</f>
        <v>I had a friend and the culture over there was good.
There were some inconveniences due to the effects of the Internet environment.</v>
      </c>
      <c r="G117" s="5" t="str">
        <f>IFERROR(__xludf.DUMMYFUNCTION("IF(NOT(E117=""""), GoogleTranslate(E117,""auto"",""ja""), """")"),"友達もできたし、向こうの文化もしれて良かった。
少しインターネット環境などの影響などで不便なところもあった。")</f>
        <v>友達もできたし、向こうの文化もしれて良かった。
少しインターネット環境などの影響などで不便なところもあった。</v>
      </c>
    </row>
    <row r="118">
      <c r="A118" s="3">
        <v>44893.43468888889</v>
      </c>
      <c r="B118" s="2" t="s">
        <v>52</v>
      </c>
      <c r="C118" s="2" t="s">
        <v>11</v>
      </c>
      <c r="D118" s="2">
        <v>5.0</v>
      </c>
      <c r="E118" s="2" t="s">
        <v>111</v>
      </c>
      <c r="F118" s="4" t="str">
        <f>IFERROR(__xludf.DUMMYFUNCTION("IF(NOT(E118=""""), GoogleTranslate(E118,""auto"",""en""), """")"),"Because the internet situation is bad and I can't do it smoothly.")</f>
        <v>Because the internet situation is bad and I can't do it smoothly.</v>
      </c>
      <c r="G118" s="5" t="str">
        <f>IFERROR(__xludf.DUMMYFUNCTION("IF(NOT(E118=""""), GoogleTranslate(E118,""auto"",""ja""), """")"),"ネット状況が悪くてスムーズに出来ないから。")</f>
        <v>ネット状況が悪くてスムーズに出来ないから。</v>
      </c>
    </row>
    <row r="119">
      <c r="A119" s="3">
        <v>44893.43506738426</v>
      </c>
      <c r="B119" s="2" t="s">
        <v>52</v>
      </c>
      <c r="C119" s="2" t="s">
        <v>11</v>
      </c>
      <c r="D119" s="2">
        <v>3.0</v>
      </c>
      <c r="E119" s="2" t="s">
        <v>112</v>
      </c>
      <c r="F119" s="4" t="str">
        <f>IFERROR(__xludf.DUMMYFUNCTION("IF(NOT(E119=""""), GoogleTranslate(E119,""auto"",""en""), """")"),"It's nice to be able to talk with overseas people,
There was a difficulty in the connection problem
")</f>
        <v>It's nice to be able to talk with overseas people,
There was a difficulty in the connection problem
</v>
      </c>
      <c r="G119" s="5" t="str">
        <f>IFERROR(__xludf.DUMMYFUNCTION("IF(NOT(E119=""""), GoogleTranslate(E119,""auto"",""ja""), """")"),"海外の人と喋れるのはいいけど、
接続の問題で手こずったところがあった
")</f>
        <v>海外の人と喋れるのはいいけど、
接続の問題で手こずったところがあった
</v>
      </c>
    </row>
    <row r="120">
      <c r="A120" s="3">
        <v>44893.435198761574</v>
      </c>
      <c r="B120" s="2" t="s">
        <v>52</v>
      </c>
      <c r="C120" s="2" t="s">
        <v>11</v>
      </c>
      <c r="D120" s="2">
        <v>2.0</v>
      </c>
      <c r="E120" s="2" t="s">
        <v>113</v>
      </c>
      <c r="F120" s="4" t="str">
        <f>IFERROR(__xludf.DUMMYFUNCTION("IF(NOT(E120=""""), GoogleTranslate(E120,""auto"",""en""), """")"),"It was hard to do because the communication was bad. It was uncomfortable when we were silent.")</f>
        <v>It was hard to do because the communication was bad. It was uncomfortable when we were silent.</v>
      </c>
      <c r="G120" s="5" t="str">
        <f>IFERROR(__xludf.DUMMYFUNCTION("IF(NOT(E120=""""), GoogleTranslate(E120,""auto"",""ja""), """")"),"通信が悪かったのでやりにくかった。お互い無言になったら気まずかった。")</f>
        <v>通信が悪かったのでやりにくかった。お互い無言になったら気まずかった。</v>
      </c>
    </row>
    <row r="121">
      <c r="A121" s="3">
        <v>44893.43550158565</v>
      </c>
      <c r="B121" s="2" t="s">
        <v>52</v>
      </c>
      <c r="C121" s="2" t="s">
        <v>11</v>
      </c>
      <c r="D121" s="2">
        <v>5.0</v>
      </c>
      <c r="E121" s="2" t="s">
        <v>114</v>
      </c>
      <c r="F121" s="4" t="str">
        <f>IFERROR(__xludf.DUMMYFUNCTION("IF(NOT(E121=""""), GoogleTranslate(E121,""auto"",""en""), """")"),"It was interesting to introduce themselves and teach each other's culture, but the internet environment and the like did not go smoothly.")</f>
        <v>It was interesting to introduce themselves and teach each other's culture, but the internet environment and the like did not go smoothly.</v>
      </c>
      <c r="G121" s="5" t="str">
        <f>IFERROR(__xludf.DUMMYFUNCTION("IF(NOT(E121=""""), GoogleTranslate(E121,""auto"",""ja""), """")"),"自己紹介をし合ったり、お互いの文化などを教え合ったりするのは面白かったけれど、インターネットの環境などが悪く会話が順調に進まなかった。")</f>
        <v>自己紹介をし合ったり、お互いの文化などを教え合ったりするのは面白かったけれど、インターネットの環境などが悪く会話が順調に進まなかった。</v>
      </c>
    </row>
    <row r="122">
      <c r="A122" s="3">
        <v>44893.435529594906</v>
      </c>
      <c r="B122" s="2" t="s">
        <v>52</v>
      </c>
      <c r="C122" s="2" t="s">
        <v>11</v>
      </c>
      <c r="D122" s="2">
        <v>5.0</v>
      </c>
      <c r="E122" s="2" t="s">
        <v>115</v>
      </c>
      <c r="F122" s="4" t="str">
        <f>IFERROR(__xludf.DUMMYFUNCTION("IF(NOT(E122=""""), GoogleTranslate(E122,""auto"",""en""), """")"),"It is very interesting and studying English, but if you can't speak English too much, or if you can't moderate it, you'll just go well and just pass the time.")</f>
        <v>It is very interesting and studying English, but if you can't speak English too much, or if you can't moderate it, you'll just go well and just pass the time.</v>
      </c>
      <c r="G122" s="5" t="str">
        <f>IFERROR(__xludf.DUMMYFUNCTION("IF(NOT(E122=""""), GoogleTranslate(E122,""auto"",""ja""), """")"),"とても面白く英語の勉強になるが、あまりにも英語ができなかったり、誰かが司会をするようにできないとうまく進まず時間だけが過ぎていくだけになるから。")</f>
        <v>とても面白く英語の勉強になるが、あまりにも英語ができなかったり、誰かが司会をするようにできないとうまく進まず時間だけが過ぎていくだけになるから。</v>
      </c>
    </row>
    <row r="123">
      <c r="A123" s="3">
        <v>44893.435674050925</v>
      </c>
      <c r="B123" s="2" t="s">
        <v>52</v>
      </c>
      <c r="C123" s="2" t="s">
        <v>11</v>
      </c>
      <c r="D123" s="2">
        <v>5.0</v>
      </c>
      <c r="E123" s="2" t="s">
        <v>116</v>
      </c>
      <c r="F123" s="4" t="str">
        <f>IFERROR(__xludf.DUMMYFUNCTION("IF(NOT(E123=""""), GoogleTranslate(E123,""auto"",""en""), """")"),"I think that it was a meaningful initiative because I was able to learn about Malaysia because I was involved in SNS after class while having a bad communication environment, and I was able to convey Japanese culture from here.")</f>
        <v>I think that it was a meaningful initiative because I was able to learn about Malaysia because I was involved in SNS after class while having a bad communication environment, and I was able to convey Japanese culture from here.</v>
      </c>
      <c r="G123" s="5" t="str">
        <f>IFERROR(__xludf.DUMMYFUNCTION("IF(NOT(E123=""""), GoogleTranslate(E123,""auto"",""ja""), """")"),"通信環境が悪いながらも授業後のSNSでの関わりを持てたことでマレーシアについて学べたり、こちらから日本の文化を伝えることができたため、意味のある取り組みであったと思います。")</f>
        <v>通信環境が悪いながらも授業後のSNSでの関わりを持てたことでマレーシアについて学べたり、こちらから日本の文化を伝えることができたため、意味のある取り組みであったと思います。</v>
      </c>
    </row>
    <row r="124">
      <c r="A124" s="3">
        <v>44893.43581646991</v>
      </c>
      <c r="B124" s="2" t="s">
        <v>52</v>
      </c>
      <c r="C124" s="2" t="s">
        <v>11</v>
      </c>
      <c r="D124" s="2">
        <v>0.0</v>
      </c>
      <c r="E124" s="2" t="s">
        <v>117</v>
      </c>
      <c r="F124" s="4" t="str">
        <f>IFERROR(__xludf.DUMMYFUNCTION("IF(NOT(E124=""""), GoogleTranslate(E124,""auto"",""en""), """")"),"The class time did not end even if the time of the class was over.")</f>
        <v>The class time did not end even if the time of the class was over.</v>
      </c>
      <c r="G124" s="5" t="str">
        <f>IFERROR(__xludf.DUMMYFUNCTION("IF(NOT(E124=""""), GoogleTranslate(E124,""auto"",""ja""), """")"),"授業の時間が終わりと言っても終わらなかったこと。")</f>
        <v>授業の時間が終わりと言っても終わらなかったこと。</v>
      </c>
    </row>
    <row r="125">
      <c r="A125" s="3">
        <v>44893.436661099535</v>
      </c>
      <c r="B125" s="2" t="s">
        <v>52</v>
      </c>
      <c r="C125" s="2" t="s">
        <v>11</v>
      </c>
      <c r="D125" s="2">
        <v>4.0</v>
      </c>
      <c r="E125" s="2" t="s">
        <v>118</v>
      </c>
      <c r="F125" s="4" t="str">
        <f>IFERROR(__xludf.DUMMYFUNCTION("IF(NOT(E125=""""), GoogleTranslate(E125,""auto"",""en""), """")"),"I couldn't speak English firmly because there was not much preparation period and lack of preparation.")</f>
        <v>I couldn't speak English firmly because there was not much preparation period and lack of preparation.</v>
      </c>
      <c r="G125" s="5" t="str">
        <f>IFERROR(__xludf.DUMMYFUNCTION("IF(NOT(E125=""""), GoogleTranslate(E125,""auto"",""ja""), """")"),"準備の期間があんまりなくて準備不足で英語をしっかり喋れなかった。")</f>
        <v>準備の期間があんまりなくて準備不足で英語をしっかり喋れなかった。</v>
      </c>
    </row>
    <row r="126">
      <c r="A126" s="3">
        <v>44893.43674881944</v>
      </c>
      <c r="B126" s="2" t="s">
        <v>52</v>
      </c>
      <c r="C126" s="2" t="s">
        <v>11</v>
      </c>
      <c r="D126" s="2">
        <v>6.0</v>
      </c>
      <c r="E126" s="2" t="s">
        <v>119</v>
      </c>
      <c r="F126" s="4" t="str">
        <f>IFERROR(__xludf.DUMMYFUNCTION("IF(NOT(E126=""""), GoogleTranslate(E126,""auto"",""en""), """")"),"If there was no line problem, I think I chose 8. Without the theme of what to talk about, it took time for a conversation to occur because it was a stranger in the country and language. Next, please show the theme of the content to speak. Since everyone c"&amp;"onnected in the same room, there were many voices other than their conversations, and it was difficult to hear. If the above problems are improved, I think I will choose 9 or 10.")</f>
        <v>If there was no line problem, I think I chose 8. Without the theme of what to talk about, it took time for a conversation to occur because it was a stranger in the country and language. Next, please show the theme of the content to speak. Since everyone connected in the same room, there were many voices other than their conversations, and it was difficult to hear. If the above problems are improved, I think I will choose 9 or 10.</v>
      </c>
      <c r="G126" s="5" t="str">
        <f>IFERROR(__xludf.DUMMYFUNCTION("IF(NOT(E126=""""), GoogleTranslate(E126,""auto"",""ja""), """")"),"回線問題がなければ、８を選択していたと思う。何を話すかというテーマが無いと、お互い国も言語も違う知らない人だから会話が発生するまでに時間がかかった。次は話す内容のテーマを示してほしい。全員同じ部屋でつなぐから、自分たちの会話以外の声がたくさん入ってしまっていて、聞き取りにくいことがあった。上記の問題が改善されたら、私は９や１０を選ぶと思う。")</f>
        <v>回線問題がなければ、８を選択していたと思う。何を話すかというテーマが無いと、お互い国も言語も違う知らない人だから会話が発生するまでに時間がかかった。次は話す内容のテーマを示してほしい。全員同じ部屋でつなぐから、自分たちの会話以外の声がたくさん入ってしまっていて、聞き取りにくいことがあった。上記の問題が改善されたら、私は９や１０を選ぶと思う。</v>
      </c>
    </row>
    <row r="127">
      <c r="A127" s="3">
        <v>44893.4373840162</v>
      </c>
      <c r="B127" s="2" t="s">
        <v>52</v>
      </c>
      <c r="C127" s="2" t="s">
        <v>11</v>
      </c>
      <c r="D127" s="2">
        <v>3.0</v>
      </c>
      <c r="E127" s="2" t="s">
        <v>120</v>
      </c>
      <c r="F127" s="4" t="str">
        <f>IFERROR(__xludf.DUMMYFUNCTION("IF(NOT(E127=""""), GoogleTranslate(E127,""auto"",""en""), """")"),"It was interesting to be able to talk to overseas people casually.")</f>
        <v>It was interesting to be able to talk to overseas people casually.</v>
      </c>
      <c r="G127" s="5" t="str">
        <f>IFERROR(__xludf.DUMMYFUNCTION("IF(NOT(E127=""""), GoogleTranslate(E127,""auto"",""ja""), """")"),"気軽に海外の人とお話できて面白かった。")</f>
        <v>気軽に海外の人とお話できて面白かった。</v>
      </c>
    </row>
    <row r="128">
      <c r="A128" s="3">
        <v>44893.4374637963</v>
      </c>
      <c r="B128" s="2" t="s">
        <v>52</v>
      </c>
      <c r="C128" s="2" t="s">
        <v>11</v>
      </c>
      <c r="D128" s="2">
        <v>7.0</v>
      </c>
      <c r="E128" s="2" t="s">
        <v>121</v>
      </c>
      <c r="F128" s="4" t="str">
        <f>IFERROR(__xludf.DUMMYFUNCTION("IF(NOT(E128=""""), GoogleTranslate(E128,""auto"",""en""), """")"),"What I enjoyed was interacting with Katakoto in English, so I want to interact internationally again.")</f>
        <v>What I enjoyed was interacting with Katakoto in English, so I want to interact internationally again.</v>
      </c>
      <c r="G128" s="5" t="str">
        <f>IFERROR(__xludf.DUMMYFUNCTION("IF(NOT(E128=""""), GoogleTranslate(E128,""auto"",""ja""), """")"),"楽しかったのはカタコトの英語で通じて交流したから、また国際交流をしたい")</f>
        <v>楽しかったのはカタコトの英語で通じて交流したから、また国際交流をしたい</v>
      </c>
    </row>
    <row r="129">
      <c r="A129" s="3">
        <v>44893.43748793982</v>
      </c>
      <c r="B129" s="2" t="s">
        <v>52</v>
      </c>
      <c r="C129" s="2" t="s">
        <v>11</v>
      </c>
      <c r="D129" s="2">
        <v>7.0</v>
      </c>
      <c r="E129" s="2" t="s">
        <v>122</v>
      </c>
      <c r="F129" s="4" t="str">
        <f>IFERROR(__xludf.DUMMYFUNCTION("IF(NOT(E129=""""), GoogleTranslate(E129,""auto"",""en""), """")"),"To know the culture of a country that is not very entangled. Even after the class, it was fun to talk on Instagram DM. I think the ZOOM facilities were a little bad. (Students cannot record, it takes time to connect and the time spoken is shorter, etc.)")</f>
        <v>To know the culture of a country that is not very entangled. Even after the class, it was fun to talk on Instagram DM. I think the ZOOM facilities were a little bad. (Students cannot record, it takes time to connect and the time spoken is shorter, etc.)</v>
      </c>
      <c r="G129" s="5" t="str">
        <f>IFERROR(__xludf.DUMMYFUNCTION("IF(NOT(E129=""""), GoogleTranslate(E129,""auto"",""ja""), """")"),"あまり絡みのない国の文化を知れるため。授業が終わってもインスタのDMで話せて楽しかった。ZOOMの設備が少し悪かったと思います。（生徒が録画できない、接続するのに時間がかかり話す時間が短くなった。など）")</f>
        <v>あまり絡みのない国の文化を知れるため。授業が終わってもインスタのDMで話せて楽しかった。ZOOMの設備が少し悪かったと思います。（生徒が録画できない、接続するのに時間がかかり話す時間が短くなった。など）</v>
      </c>
    </row>
    <row r="130">
      <c r="A130" s="3">
        <v>44893.43807930556</v>
      </c>
      <c r="B130" s="2" t="s">
        <v>52</v>
      </c>
      <c r="C130" s="2" t="s">
        <v>11</v>
      </c>
      <c r="D130" s="2">
        <v>5.0</v>
      </c>
      <c r="E130" s="2" t="s">
        <v>123</v>
      </c>
      <c r="F130" s="4" t="str">
        <f>IFERROR(__xludf.DUMMYFUNCTION("IF(NOT(E130=""""), GoogleTranslate(E130,""auto"",""en""), """")"),"It was fun when I was able to talk properly, but I thought it would be better to do it properly because there were many times when Zoom was not connected.")</f>
        <v>It was fun when I was able to talk properly, but I thought it would be better to do it properly because there were many times when Zoom was not connected.</v>
      </c>
      <c r="G130" s="5" t="str">
        <f>IFERROR(__xludf.DUMMYFUNCTION("IF(NOT(E130=""""), GoogleTranslate(E130,""auto"",""ja""), """")"),"ちゃんと話せたときは楽しかったが、zoomが繋がらなかったときが多かったのでそこをちゃんとしたらいいと思いました。")</f>
        <v>ちゃんと話せたときは楽しかったが、zoomが繋がらなかったときが多かったのでそこをちゃんとしたらいいと思いました。</v>
      </c>
    </row>
    <row r="131">
      <c r="A131" s="3">
        <v>44893.43864748842</v>
      </c>
      <c r="B131" s="2" t="s">
        <v>52</v>
      </c>
      <c r="C131" s="2" t="s">
        <v>11</v>
      </c>
      <c r="D131" s="2">
        <v>1.0</v>
      </c>
      <c r="E131" s="2" t="s">
        <v>124</v>
      </c>
      <c r="F131" s="4" t="str">
        <f>IFERROR(__xludf.DUMMYFUNCTION("IF(NOT(E131=""""), GoogleTranslate(E131,""auto"",""en""), """")"),"I have two reason. First, it's bad to be internet line. second,i have nothing to say.")</f>
        <v>I have two reason. First, it's bad to be internet line. second,i have nothing to say.</v>
      </c>
      <c r="G131" s="5" t="str">
        <f>IFERROR(__xludf.DUMMYFUNCTION("IF(NOT(E131=""""), GoogleTranslate(E131,""auto"",""ja""), """")"),"私には2つの理由があります。まず、インターネットラインであることは悪いことです。第二に、私は言うことは何もありません。")</f>
        <v>私には2つの理由があります。まず、インターネットラインであることは悪いことです。第二に、私は言うことは何もありません。</v>
      </c>
    </row>
    <row r="132">
      <c r="A132" s="3">
        <v>44893.4388015625</v>
      </c>
      <c r="B132" s="2" t="s">
        <v>52</v>
      </c>
      <c r="C132" s="2" t="s">
        <v>11</v>
      </c>
      <c r="D132" s="2">
        <v>1.0</v>
      </c>
      <c r="E132" s="2" t="s">
        <v>125</v>
      </c>
      <c r="F132" s="4" t="str">
        <f>IFERROR(__xludf.DUMMYFUNCTION("IF(NOT(E132=""""), GoogleTranslate(E132,""auto"",""en""), """")"),"It was not very good because the connection was bad and it did not work well, and the voice I was talking about was difficult to hear.
I have no time because of the connection problem and I have not been able to talk.
The other person suddenly took a pict"&amp;"ure and thought that there was no manners. It may be a cultural difference, but there were some unpleasant parts.
I thought it was good to know about the other party's food culture.")</f>
        <v>It was not very good because the connection was bad and it did not work well, and the voice I was talking about was difficult to hear.
I have no time because of the connection problem and I have not been able to talk.
The other person suddenly took a picture and thought that there was no manners. It may be a cultural difference, but there were some unpleasant parts.
I thought it was good to know about the other party's food culture.</v>
      </c>
      <c r="G132" s="5" t="str">
        <f>IFERROR(__xludf.DUMMYFUNCTION("IF(NOT(E132=""""), GoogleTranslate(E132,""auto"",""ja""), """")"),"接続が悪くてなかなかうまく行かないことが多く、喋っている声が聞き取りづらいこともあってあまり良いものではありませんでした。
接続の問題で時間がなくなって結局会話ができていません。
相手の方が急に写真を取ってきてマナーがないと思いました。文化の違いかもしれませんがそういう嫌な部分もありました。
相手の食文化について知れたことはいいと思いました。")</f>
        <v>接続が悪くてなかなかうまく行かないことが多く、喋っている声が聞き取りづらいこともあってあまり良いものではありませんでした。
接続の問題で時間がなくなって結局会話ができていません。
相手の方が急に写真を取ってきてマナーがないと思いました。文化の違いかもしれませんがそういう嫌な部分もありました。
相手の食文化について知れたことはいいと思いました。</v>
      </c>
    </row>
    <row r="133">
      <c r="A133" s="3">
        <v>44893.44035385417</v>
      </c>
      <c r="B133" s="2" t="s">
        <v>52</v>
      </c>
      <c r="C133" s="2" t="s">
        <v>11</v>
      </c>
      <c r="D133" s="2">
        <v>3.0</v>
      </c>
      <c r="E133" s="2" t="s">
        <v>126</v>
      </c>
      <c r="F133" s="4" t="str">
        <f>IFERROR(__xludf.DUMMYFUNCTION("IF(NOT(E133=""""), GoogleTranslate(E133,""auto"",""en""), """")"),"There were many bugs and I didn't know how to get started, so I was awkward. I was forced to replace photos and Instagram. There was no microphone function for the other party due to a personal computer bug or something. The time was short, and I just ask"&amp;"ed the other person's self -introduction and asked a little question. The time came and I said it was over, but I didn't end it. There were many other troubles.")</f>
        <v>There were many bugs and I didn't know how to get started, so I was awkward. I was forced to replace photos and Instagram. There was no microphone function for the other party due to a personal computer bug or something. The time was short, and I just asked the other person's self -introduction and asked a little question. The time came and I said it was over, but I didn't end it. There were many other troubles.</v>
      </c>
      <c r="G133" s="5" t="str">
        <f>IFERROR(__xludf.DUMMYFUNCTION("IF(NOT(E133=""""), GoogleTranslate(E133,""auto"",""ja""), """")"),"バグが多かったり始め方などが分からなくて気まずい空気が長かったです。写真やInstagram交換を強いられたりしました。パソコンのバグか何かで相手にマイク機能が無かったりしました。時間が短く、相手の自己紹介を聞いて少し質問するだけで終わりました。時間が来て、終わりだと言っているのにnoと言って終わらせてくれなかったです。他にも困ることが多かったです。")</f>
        <v>バグが多かったり始め方などが分からなくて気まずい空気が長かったです。写真やInstagram交換を強いられたりしました。パソコンのバグか何かで相手にマイク機能が無かったりしました。時間が短く、相手の自己紹介を聞いて少し質問するだけで終わりました。時間が来て、終わりだと言っているのにnoと言って終わらせてくれなかったです。他にも困ることが多かったです。</v>
      </c>
    </row>
    <row r="134">
      <c r="A134" s="3">
        <v>44893.473884363426</v>
      </c>
      <c r="B134" s="2" t="s">
        <v>52</v>
      </c>
      <c r="C134" s="2" t="s">
        <v>11</v>
      </c>
      <c r="D134" s="2">
        <v>2.0</v>
      </c>
      <c r="E134" s="2" t="s">
        <v>127</v>
      </c>
      <c r="F134" s="4" t="str">
        <f>IFERROR(__xludf.DUMMYFUNCTION("IF(NOT(E134=""""), GoogleTranslate(E134,""auto"",""en""), """")"),"I couldn't communicate much due to connections. It was fun to speak in English.")</f>
        <v>I couldn't communicate much due to connections. It was fun to speak in English.</v>
      </c>
      <c r="G134" s="5" t="str">
        <f>IFERROR(__xludf.DUMMYFUNCTION("IF(NOT(E134=""""), GoogleTranslate(E134,""auto"",""ja""), """")"),"接続等が原因で、あまりコミュニケーションが取れなかった。英語で話せたのは楽しかった。")</f>
        <v>接続等が原因で、あまりコミュニケーションが取れなかった。英語で話せたのは楽しかった。</v>
      </c>
    </row>
    <row r="135">
      <c r="A135" s="3">
        <v>44893.47416050926</v>
      </c>
      <c r="B135" s="2" t="s">
        <v>52</v>
      </c>
      <c r="C135" s="2" t="s">
        <v>11</v>
      </c>
      <c r="D135" s="2">
        <v>5.0</v>
      </c>
      <c r="E135" s="2" t="s">
        <v>128</v>
      </c>
      <c r="F135" s="4" t="str">
        <f>IFERROR(__xludf.DUMMYFUNCTION("IF(NOT(E135=""""), GoogleTranslate(E135,""auto"",""en""), """")"),"It was an opportunity to know the culture of other countries, but it was difficult to talk because communication did not go well.
")</f>
        <v>It was an opportunity to know the culture of other countries, but it was difficult to talk because communication did not go well.
</v>
      </c>
      <c r="G135" s="5" t="str">
        <f>IFERROR(__xludf.DUMMYFUNCTION("IF(NOT(E135=""""), GoogleTranslate(E135,""auto"",""ja""), """")"),"他国の文化を知れる機会になったが、通信がうまく行かず会話することが難しかった。
")</f>
        <v>他国の文化を知れる機会になったが、通信がうまく行かず会話することが難しかった。
</v>
      </c>
    </row>
    <row r="136">
      <c r="A136" s="3">
        <v>44893.47429375</v>
      </c>
      <c r="B136" s="2" t="s">
        <v>52</v>
      </c>
      <c r="C136" s="2" t="s">
        <v>11</v>
      </c>
      <c r="D136" s="2">
        <v>4.0</v>
      </c>
      <c r="E136" s="2" t="s">
        <v>129</v>
      </c>
      <c r="F136" s="4" t="str">
        <f>IFERROR(__xludf.DUMMYFUNCTION("IF(NOT(E136=""""), GoogleTranslate(E136,""auto"",""en""), """")"),"It is difficult to communicate online.
It is a good opportunity to know overseas.")</f>
        <v>It is difficult to communicate online.
It is a good opportunity to know overseas.</v>
      </c>
      <c r="G136" s="5" t="str">
        <f>IFERROR(__xludf.DUMMYFUNCTION("IF(NOT(E136=""""), GoogleTranslate(E136,""auto"",""ja""), """")"),"オンライン上ではコミュニケーションが取りにくい。
海外のことを知る良い機会である。")</f>
        <v>オンライン上ではコミュニケーションが取りにくい。
海外のことを知る良い機会である。</v>
      </c>
    </row>
    <row r="137">
      <c r="A137" s="3">
        <v>44893.474422326384</v>
      </c>
      <c r="B137" s="2" t="s">
        <v>52</v>
      </c>
      <c r="C137" s="2" t="s">
        <v>11</v>
      </c>
      <c r="D137" s="2">
        <v>0.0</v>
      </c>
      <c r="E137" s="2" t="s">
        <v>130</v>
      </c>
      <c r="F137" s="4" t="str">
        <f>IFERROR(__xludf.DUMMYFUNCTION("IF(NOT(E137=""""), GoogleTranslate(E137,""auto"",""en""), """")"),"I can't recommend it to others because there are too many communication troubles and I can't talk properly.")</f>
        <v>I can't recommend it to others because there are too many communication troubles and I can't talk properly.</v>
      </c>
      <c r="G137" s="5" t="str">
        <f>IFERROR(__xludf.DUMMYFUNCTION("IF(NOT(E137=""""), GoogleTranslate(E137,""auto"",""ja""), """")"),"通信トラブルが多すぎて、まともに会話できないので、他人におすすめはできない。")</f>
        <v>通信トラブルが多すぎて、まともに会話できないので、他人におすすめはできない。</v>
      </c>
    </row>
    <row r="138">
      <c r="A138" s="3">
        <v>44893.474440254635</v>
      </c>
      <c r="B138" s="2" t="s">
        <v>52</v>
      </c>
      <c r="C138" s="2" t="s">
        <v>11</v>
      </c>
      <c r="D138" s="2">
        <v>4.0</v>
      </c>
      <c r="E138" s="2" t="s">
        <v>131</v>
      </c>
      <c r="F138" s="4" t="str">
        <f>IFERROR(__xludf.DUMMYFUNCTION("IF(NOT(E138=""""), GoogleTranslate(E138,""auto"",""en""), """")"),"It was difficult to hear the voice due to communication, and it was interrupted in the middle of the conversation, but it was interesting that people in different countries were able to communicate in English.")</f>
        <v>It was difficult to hear the voice due to communication, and it was interrupted in the middle of the conversation, but it was interesting that people in different countries were able to communicate in English.</v>
      </c>
      <c r="G138" s="5" t="str">
        <f>IFERROR(__xludf.DUMMYFUNCTION("IF(NOT(E138=""""), GoogleTranslate(E138,""auto"",""ja""), """")"),"通信の関係で声が聞きづらかったり、会話の途中で途切れたりしたが、お互い違う国同士の人が英語を使ってコミュニケーションを取ることができたのは面白いと思ったから。")</f>
        <v>通信の関係で声が聞きづらかったり、会話の途中で途切れたりしたが、お互い違う国同士の人が英語を使ってコミュニケーションを取ることができたのは面白いと思ったから。</v>
      </c>
    </row>
    <row r="139">
      <c r="A139" s="3">
        <v>44893.47449280093</v>
      </c>
      <c r="B139" s="2" t="s">
        <v>52</v>
      </c>
      <c r="C139" s="2" t="s">
        <v>11</v>
      </c>
      <c r="D139" s="2">
        <v>7.0</v>
      </c>
      <c r="E139" s="2" t="s">
        <v>132</v>
      </c>
      <c r="F139" s="4" t="str">
        <f>IFERROR(__xludf.DUMMYFUNCTION("IF(NOT(E139=""""), GoogleTranslate(E139,""auto"",""en""), """")"),"By talking with people who live in other countries, you can experience each other's culture and deepen your culture.")</f>
        <v>By talking with people who live in other countries, you can experience each other's culture and deepen your culture.</v>
      </c>
      <c r="G139" s="5" t="str">
        <f>IFERROR(__xludf.DUMMYFUNCTION("IF(NOT(E139=""""), GoogleTranslate(E139,""auto"",""ja""), """")"),"実際に他国に住む人と話すことで、お互いの文化に触れ、教養を深められるから。")</f>
        <v>実際に他国に住む人と話すことで、お互いの文化に触れ、教養を深められるから。</v>
      </c>
    </row>
    <row r="140">
      <c r="A140" s="3">
        <v>44893.47451407407</v>
      </c>
      <c r="B140" s="2" t="s">
        <v>52</v>
      </c>
      <c r="C140" s="2" t="s">
        <v>11</v>
      </c>
      <c r="D140" s="2">
        <v>7.0</v>
      </c>
      <c r="E140" s="2" t="s">
        <v>133</v>
      </c>
      <c r="F140" s="4" t="str">
        <f>IFERROR(__xludf.DUMMYFUNCTION("IF(NOT(E140=""""), GoogleTranslate(E140,""auto"",""en""), """")"),"It was fun.
I could talk with foreign people from a distance.
I've wanted to talk with them.")</f>
        <v>It was fun.
I could talk with foreign people from a distance.
I've wanted to talk with them.</v>
      </c>
      <c r="G140" s="5" t="str">
        <f>IFERROR(__xludf.DUMMYFUNCTION("IF(NOT(E140=""""), GoogleTranslate(E140,""auto"",""ja""), """")"),"楽しかった。
遠くから外国人と話すことができました。
私は彼らと話をしたかった。")</f>
        <v>楽しかった。
遠くから外国人と話すことができました。
私は彼らと話をしたかった。</v>
      </c>
    </row>
    <row r="141">
      <c r="A141" s="3">
        <v>44893.47492354167</v>
      </c>
      <c r="B141" s="2" t="s">
        <v>52</v>
      </c>
      <c r="C141" s="2" t="s">
        <v>11</v>
      </c>
      <c r="D141" s="2">
        <v>7.0</v>
      </c>
      <c r="E141" s="2" t="s">
        <v>134</v>
      </c>
      <c r="F141" s="4" t="str">
        <f>IFERROR(__xludf.DUMMYFUNCTION("IF(NOT(E141=""""), GoogleTranslate(E141,""auto"",""en""), """")"),"It's not like talking to foreigners online.")</f>
        <v>It's not like talking to foreigners online.</v>
      </c>
      <c r="G141" s="5" t="str">
        <f>IFERROR(__xludf.DUMMYFUNCTION("IF(NOT(E141=""""), GoogleTranslate(E141,""auto"",""ja""), """")"),"外国人の人とオンライン上で会話することはそうないから。")</f>
        <v>外国人の人とオンライン上で会話することはそうないから。</v>
      </c>
    </row>
    <row r="142">
      <c r="A142" s="3">
        <v>44893.474982395834</v>
      </c>
      <c r="B142" s="2" t="s">
        <v>52</v>
      </c>
      <c r="C142" s="2" t="s">
        <v>11</v>
      </c>
      <c r="D142" s="2">
        <v>4.0</v>
      </c>
      <c r="E142" s="2" t="s">
        <v>135</v>
      </c>
      <c r="F142" s="4" t="str">
        <f>IFERROR(__xludf.DUMMYFUNCTION("IF(NOT(E142=""""), GoogleTranslate(E142,""auto"",""en""), """")"),"The time was short and I couldn't explain both.")</f>
        <v>The time was short and I couldn't explain both.</v>
      </c>
      <c r="G142" s="5" t="str">
        <f>IFERROR(__xludf.DUMMYFUNCTION("IF(NOT(E142=""""), GoogleTranslate(E142,""auto"",""ja""), """")"),"時間が短くて両方の説明をするところまでできなかった。")</f>
        <v>時間が短くて両方の説明をするところまでできなかった。</v>
      </c>
    </row>
    <row r="143">
      <c r="A143" s="3">
        <v>44893.47510915509</v>
      </c>
      <c r="B143" s="2" t="s">
        <v>52</v>
      </c>
      <c r="C143" s="2" t="s">
        <v>11</v>
      </c>
      <c r="D143" s="2">
        <v>5.0</v>
      </c>
      <c r="E143" s="2" t="s">
        <v>136</v>
      </c>
      <c r="F143" s="4" t="str">
        <f>IFERROR(__xludf.DUMMYFUNCTION("IF(NOT(E143=""""), GoogleTranslate(E143,""auto"",""en""), """")"),"There were many things that I couldn't hear because the voices around me came in, so I think it's better to reduce the number of groups and do a different room.")</f>
        <v>There were many things that I couldn't hear because the voices around me came in, so I think it's better to reduce the number of groups and do a different room.</v>
      </c>
      <c r="G143" s="5" t="str">
        <f>IFERROR(__xludf.DUMMYFUNCTION("IF(NOT(E143=""""), GoogleTranslate(E143,""auto"",""ja""), """")"),"周りの声が入ってしまって聞き取れないことが多くあったのでグループ数を減らしてそれぞれ違う部屋でするのがいいと思います。")</f>
        <v>周りの声が入ってしまって聞き取れないことが多くあったのでグループ数を減らしてそれぞれ違う部屋でするのがいいと思います。</v>
      </c>
    </row>
    <row r="144">
      <c r="A144" s="3">
        <v>44893.47530563657</v>
      </c>
      <c r="B144" s="2" t="s">
        <v>52</v>
      </c>
      <c r="C144" s="2" t="s">
        <v>11</v>
      </c>
      <c r="D144" s="2">
        <v>7.0</v>
      </c>
      <c r="E144" s="2" t="s">
        <v>137</v>
      </c>
      <c r="F144" s="4" t="str">
        <f>IFERROR(__xludf.DUMMYFUNCTION("IF(NOT(E144=""""), GoogleTranslate(E144,""auto"",""en""), """")"),"I was able to learn about the culture and people of the other country, but I was sorry that I couldn't talk much because the Internet connection did not go well or the other person's voice was not heard well. But it was fun to interact with people from ot"&amp;"her countries, so I wanted to do it again.")</f>
        <v>I was able to learn about the culture and people of the other country, but I was sorry that I couldn't talk much because the Internet connection did not go well or the other person's voice was not heard well. But it was fun to interact with people from other countries, so I wanted to do it again.</v>
      </c>
      <c r="G144" s="5" t="str">
        <f>IFERROR(__xludf.DUMMYFUNCTION("IF(NOT(E144=""""), GoogleTranslate(E144,""auto"",""ja""), """")"),"向こうの国の文化や人について知ることができたけど、インターネットの接続がうまく行かなかったり、相手の声がよく聞こえなかったりして、あまり会話できないのが残念だった。でも、他国の人と交流するのは楽しかったので、またやってみたいと思いました。")</f>
        <v>向こうの国の文化や人について知ることができたけど、インターネットの接続がうまく行かなかったり、相手の声がよく聞こえなかったりして、あまり会話できないのが残念だった。でも、他国の人と交流するのは楽しかったので、またやってみたいと思いました。</v>
      </c>
    </row>
    <row r="145">
      <c r="A145" s="3">
        <v>44893.47549835648</v>
      </c>
      <c r="B145" s="2" t="s">
        <v>52</v>
      </c>
      <c r="C145" s="2" t="s">
        <v>11</v>
      </c>
      <c r="D145" s="2">
        <v>3.0</v>
      </c>
      <c r="E145" s="2" t="s">
        <v>138</v>
      </c>
      <c r="F145" s="4" t="str">
        <f>IFERROR(__xludf.DUMMYFUNCTION("IF(NOT(E145=""""), GoogleTranslate(E145,""auto"",""en""), """")"),"I thought it would be nice to talk because I rarely get involved with people from other countries. I thought it would be difficult to read emotions and it was hard to talk to the first time to talk to people who met for the first time.")</f>
        <v>I thought it would be nice to talk because I rarely get involved with people from other countries. I thought it would be difficult to read emotions and it was hard to talk to the first time to talk to people who met for the first time.</v>
      </c>
      <c r="G145" s="5" t="str">
        <f>IFERROR(__xludf.DUMMYFUNCTION("IF(NOT(E145=""""), GoogleTranslate(E145,""auto"",""ja""), """")"),"他の国の人と関わることが少ないので話し合いをするのはいいと思いました。初対面の人と話すのに、対面でないと感情が読み取りづらく、話しづらいと思いました。")</f>
        <v>他の国の人と関わることが少ないので話し合いをするのはいいと思いました。初対面の人と話すのに、対面でないと感情が読み取りづらく、話しづらいと思いました。</v>
      </c>
    </row>
    <row r="146">
      <c r="A146" s="3">
        <v>44893.47553115741</v>
      </c>
      <c r="B146" s="2" t="s">
        <v>52</v>
      </c>
      <c r="C146" s="2" t="s">
        <v>11</v>
      </c>
      <c r="D146" s="2">
        <v>2.0</v>
      </c>
      <c r="E146" s="2" t="s">
        <v>139</v>
      </c>
      <c r="F146" s="4" t="str">
        <f>IFERROR(__xludf.DUMMYFUNCTION("IF(NOT(E146=""""), GoogleTranslate(E146,""auto"",""en""), """")"),"I couldn't talk enough on the Internet.
Also, it was difficult to understand because it was spoken in Malay.
I was able to know a little culture.")</f>
        <v>I couldn't talk enough on the Internet.
Also, it was difficult to understand because it was spoken in Malay.
I was able to know a little culture.</v>
      </c>
      <c r="G146" s="5" t="str">
        <f>IFERROR(__xludf.DUMMYFUNCTION("IF(NOT(E146=""""), GoogleTranslate(E146,""auto"",""ja""), """")"),"インターネットの問題で十分な時間話すことが出来なかった。
また、マレー語で話されるときがあり理解するのが難しかった。
少し文化を知ることが出来た。")</f>
        <v>インターネットの問題で十分な時間話すことが出来なかった。
また、マレー語で話されるときがあり理解するのが難しかった。
少し文化を知ることが出来た。</v>
      </c>
    </row>
    <row r="147">
      <c r="A147" s="3">
        <v>44893.4757949537</v>
      </c>
      <c r="B147" s="2" t="s">
        <v>52</v>
      </c>
      <c r="C147" s="2" t="s">
        <v>11</v>
      </c>
      <c r="D147" s="2">
        <v>3.0</v>
      </c>
      <c r="E147" s="2" t="s">
        <v>140</v>
      </c>
      <c r="F147" s="4" t="str">
        <f>IFERROR(__xludf.DUMMYFUNCTION("IF(NOT(E147=""""), GoogleTranslate(E147,""auto"",""en""), """")"),"There was some problems　such as difficulity in hearing voices.")</f>
        <v>There was some problems　such as difficulity in hearing voices.</v>
      </c>
      <c r="G147" s="5" t="str">
        <f>IFERROR(__xludf.DUMMYFUNCTION("IF(NOT(E147=""""), GoogleTranslate(E147,""auto"",""ja""), """")"),"声を聞くことには困難な問題など、いくつかの問題がありました。")</f>
        <v>声を聞くことには困難な問題など、いくつかの問題がありました。</v>
      </c>
    </row>
    <row r="148">
      <c r="A148" s="3">
        <v>44893.47580655092</v>
      </c>
      <c r="B148" s="2" t="s">
        <v>52</v>
      </c>
      <c r="C148" s="2" t="s">
        <v>11</v>
      </c>
      <c r="D148" s="2">
        <v>3.0</v>
      </c>
      <c r="E148" s="2" t="s">
        <v>141</v>
      </c>
      <c r="F148" s="4" t="str">
        <f>IFERROR(__xludf.DUMMYFUNCTION("IF(NOT(E148=""""), GoogleTranslate(E148,""auto"",""en""), """")"),"Through exchange, you can know the differences in culture, but it was difficult to understand because they used many difficult words.")</f>
        <v>Through exchange, you can know the differences in culture, but it was difficult to understand because they used many difficult words.</v>
      </c>
      <c r="G148" s="5" t="str">
        <f>IFERROR(__xludf.DUMMYFUNCTION("IF(NOT(E148=""""), GoogleTranslate(E148,""auto"",""ja""), """")"),"交流を通して、文化の違いなどを知ることができるが、難しい単語を多く使っているため、理解するのが難しかったから。")</f>
        <v>交流を通して、文化の違いなどを知ることができるが、難しい単語を多く使っているため、理解するのが難しかったから。</v>
      </c>
    </row>
    <row r="149">
      <c r="A149" s="3">
        <v>44893.47602378472</v>
      </c>
      <c r="B149" s="2" t="s">
        <v>52</v>
      </c>
      <c r="C149" s="2" t="s">
        <v>11</v>
      </c>
      <c r="D149" s="2">
        <v>0.0</v>
      </c>
      <c r="E149" s="2" t="s">
        <v>142</v>
      </c>
      <c r="F149" s="4" t="str">
        <f>IFERROR(__xludf.DUMMYFUNCTION("IF(NOT(E149=""""), GoogleTranslate(E149,""auto"",""en""), """")"),"This program is not worth taking part in. My team members from different countries are not good at English.I hope I can change people to talk with every time.")</f>
        <v>This program is not worth taking part in. My team members from different countries are not good at English.I hope I can change people to talk with every time.</v>
      </c>
      <c r="G149" s="5" t="str">
        <f>IFERROR(__xludf.DUMMYFUNCTION("IF(NOT(E149=""""), GoogleTranslate(E149,""auto"",""ja""), """")"),"このプログラムは参加する価値がありません。さまざまな国の私のチームメンバーは英語が得意ではありません。毎回話すために人々を変えることができることを願っています。")</f>
        <v>このプログラムは参加する価値がありません。さまざまな国の私のチームメンバーは英語が得意ではありません。毎回話すために人々を変えることができることを願っています。</v>
      </c>
    </row>
    <row r="150">
      <c r="A150" s="3">
        <v>44893.47668894676</v>
      </c>
      <c r="B150" s="2" t="s">
        <v>52</v>
      </c>
      <c r="C150" s="2" t="s">
        <v>11</v>
      </c>
      <c r="D150" s="2">
        <v>2.0</v>
      </c>
      <c r="E150" s="2" t="s">
        <v>143</v>
      </c>
      <c r="F150" s="4" t="str">
        <f>IFERROR(__xludf.DUMMYFUNCTION("IF(NOT(E150=""""), GoogleTranslate(E150,""auto"",""en""), """")"),"Although the content itself is very meaningful, it requires sufficient Internet environmental equipment, and it is very difficult to communicate with the other party through the screen. I felt it. If you want to communicate face -to -face, it is easy to u"&amp;"nderstand with some communication and gestures, but I felt that there was a limit online. However, I think that communication between those who are not mother -in -law is a very interesting and good activity.")</f>
        <v>Although the content itself is very meaningful, it requires sufficient Internet environmental equipment, and it is very difficult to communicate with the other party through the screen. I felt it. If you want to communicate face -to -face, it is easy to understand with some communication and gestures, but I felt that there was a limit online. However, I think that communication between those who are not mother -in -law is a very interesting and good activity.</v>
      </c>
      <c r="G150" s="5" t="str">
        <f>IFERROR(__xludf.DUMMYFUNCTION("IF(NOT(E150=""""), GoogleTranslate(E150,""auto"",""ja""), """")"),"この活動は内容自体は非常に意義のあるものだが、十分なインターネット環境設備が必要であり、また、画面を通して相手とコミュニケーションを図るのは同じ母国語の話者通しでないと非常に、困難であったと感じた。対面でコミュニケーションを図るのであればある程度の意思疎通やジェスチャー等にて理解はしやすいが、オンライン上では限界があると感じた。しかし、英語が母国語ではない者同士での意思疎通は非常に興味深く良い活動であると思う。")</f>
        <v>この活動は内容自体は非常に意義のあるものだが、十分なインターネット環境設備が必要であり、また、画面を通して相手とコミュニケーションを図るのは同じ母国語の話者通しでないと非常に、困難であったと感じた。対面でコミュニケーションを図るのであればある程度の意思疎通やジェスチャー等にて理解はしやすいが、オンライン上では限界があると感じた。しかし、英語が母国語ではない者同士での意思疎通は非常に興味深く良い活動であると思う。</v>
      </c>
    </row>
    <row r="151">
      <c r="A151" s="3">
        <v>44893.476864930555</v>
      </c>
      <c r="B151" s="2" t="s">
        <v>52</v>
      </c>
      <c r="C151" s="2" t="s">
        <v>11</v>
      </c>
      <c r="D151" s="2">
        <v>6.0</v>
      </c>
      <c r="E151" s="2" t="s">
        <v>144</v>
      </c>
      <c r="F151" s="4" t="str">
        <f>IFERROR(__xludf.DUMMYFUNCTION("IF(NOT(E151=""""), GoogleTranslate(E151,""auto"",""en""), """")"),"Due to line issues, the progress of the project was sometimes impaired, but I thought it would be nice to know the differences in culture.")</f>
        <v>Due to line issues, the progress of the project was sometimes impaired, but I thought it would be nice to know the differences in culture.</v>
      </c>
      <c r="G151" s="5" t="str">
        <f>IFERROR(__xludf.DUMMYFUNCTION("IF(NOT(E151=""""), GoogleTranslate(E151,""auto"",""ja""), """")"),"回線の問題などで、このプロジェクトの進行に障害が発生したときもあったが、互いの文化の違いを知れるのはいいと思った。")</f>
        <v>回線の問題などで、このプロジェクトの進行に障害が発生したときもあったが、互いの文化の違いを知れるのはいいと思った。</v>
      </c>
    </row>
    <row r="152">
      <c r="A152" s="3">
        <v>44893.56760401621</v>
      </c>
      <c r="B152" s="2" t="s">
        <v>108</v>
      </c>
      <c r="C152" s="2" t="s">
        <v>11</v>
      </c>
      <c r="D152" s="2">
        <v>10.0</v>
      </c>
      <c r="E152" s="2" t="s">
        <v>145</v>
      </c>
      <c r="F152" s="4" t="str">
        <f>IFERROR(__xludf.DUMMYFUNCTION("IF(NOT(E152=""""), GoogleTranslate(E152,""auto"",""en""), """")"),"New perspective unlocked ")</f>
        <v>New perspective unlocked </v>
      </c>
      <c r="G152" s="5" t="str">
        <f>IFERROR(__xludf.DUMMYFUNCTION("IF(NOT(E152=""""), GoogleTranslate(E152,""auto"",""ja""), """")"),"新しい視点がロック解除されました")</f>
        <v>新しい視点がロック解除されました</v>
      </c>
    </row>
    <row r="153">
      <c r="A153" s="3">
        <v>44893.56815020833</v>
      </c>
      <c r="B153" s="2" t="s">
        <v>68</v>
      </c>
      <c r="C153" s="2" t="s">
        <v>11</v>
      </c>
      <c r="D153" s="2">
        <v>5.0</v>
      </c>
      <c r="F153" s="4" t="str">
        <f>IFERROR(__xludf.DUMMYFUNCTION("IF(NOT(E153=""""), GoogleTranslate(E153,""auto"",""en""), """")"),"")</f>
        <v/>
      </c>
      <c r="G153" s="5" t="str">
        <f>IFERROR(__xludf.DUMMYFUNCTION("IF(NOT(E153=""""), GoogleTranslate(E153,""auto"",""ja""), """")"),"")</f>
        <v/>
      </c>
    </row>
    <row r="154">
      <c r="A154" s="3">
        <v>44893.56859122685</v>
      </c>
      <c r="B154" s="2" t="s">
        <v>108</v>
      </c>
      <c r="C154" s="2" t="s">
        <v>11</v>
      </c>
      <c r="D154" s="2">
        <v>5.0</v>
      </c>
      <c r="F154" s="4" t="str">
        <f>IFERROR(__xludf.DUMMYFUNCTION("IF(NOT(E154=""""), GoogleTranslate(E154,""auto"",""en""), """")"),"")</f>
        <v/>
      </c>
      <c r="G154" s="5" t="str">
        <f>IFERROR(__xludf.DUMMYFUNCTION("IF(NOT(E154=""""), GoogleTranslate(E154,""auto"",""ja""), """")"),"")</f>
        <v/>
      </c>
    </row>
    <row r="155">
      <c r="A155" s="3">
        <v>44893.568731782405</v>
      </c>
      <c r="B155" s="2" t="s">
        <v>108</v>
      </c>
      <c r="C155" s="2" t="s">
        <v>11</v>
      </c>
      <c r="D155" s="2">
        <v>7.0</v>
      </c>
      <c r="E155" s="2" t="s">
        <v>146</v>
      </c>
      <c r="F155" s="4" t="str">
        <f>IFERROR(__xludf.DUMMYFUNCTION("IF(NOT(E155=""""), GoogleTranslate(E155,""auto"",""en""), """")"),"I couldn't speak English at all, but I was grateful that the other person talked so much. So everyone should do it.")</f>
        <v>I couldn't speak English at all, but I was grateful that the other person talked so much. So everyone should do it.</v>
      </c>
      <c r="G155" s="5" t="str">
        <f>IFERROR(__xludf.DUMMYFUNCTION("IF(NOT(E155=""""), GoogleTranslate(E155,""auto"",""ja""), """")"),"英語が全然喋れなかったけど相手がめちゃくちゃ話してくれてありがたいなと思いました。なのでみなさんもやるべきです。")</f>
        <v>英語が全然喋れなかったけど相手がめちゃくちゃ話してくれてありがたいなと思いました。なのでみなさんもやるべきです。</v>
      </c>
    </row>
    <row r="156">
      <c r="A156" s="3">
        <v>44893.568735486115</v>
      </c>
      <c r="B156" s="2" t="s">
        <v>147</v>
      </c>
      <c r="C156" s="2" t="s">
        <v>11</v>
      </c>
      <c r="D156" s="2">
        <v>10.0</v>
      </c>
      <c r="F156" s="4" t="str">
        <f>IFERROR(__xludf.DUMMYFUNCTION("IF(NOT(E156=""""), GoogleTranslate(E156,""auto"",""en""), """")"),"")</f>
        <v/>
      </c>
      <c r="G156" s="5" t="str">
        <f>IFERROR(__xludf.DUMMYFUNCTION("IF(NOT(E156=""""), GoogleTranslate(E156,""auto"",""ja""), """")"),"")</f>
        <v/>
      </c>
    </row>
    <row r="157">
      <c r="A157" s="3">
        <v>44893.568951678244</v>
      </c>
      <c r="B157" s="2" t="s">
        <v>108</v>
      </c>
      <c r="C157" s="2" t="s">
        <v>11</v>
      </c>
      <c r="D157" s="2">
        <v>5.0</v>
      </c>
      <c r="F157" s="4" t="str">
        <f>IFERROR(__xludf.DUMMYFUNCTION("IF(NOT(E157=""""), GoogleTranslate(E157,""auto"",""en""), """")"),"")</f>
        <v/>
      </c>
      <c r="G157" s="5" t="str">
        <f>IFERROR(__xludf.DUMMYFUNCTION("IF(NOT(E157=""""), GoogleTranslate(E157,""auto"",""ja""), """")"),"")</f>
        <v/>
      </c>
    </row>
    <row r="158">
      <c r="A158" s="3">
        <v>44893.56909509259</v>
      </c>
      <c r="B158" s="2" t="s">
        <v>108</v>
      </c>
      <c r="C158" s="2" t="s">
        <v>11</v>
      </c>
      <c r="D158" s="2">
        <v>5.0</v>
      </c>
      <c r="E158" s="2" t="s">
        <v>148</v>
      </c>
      <c r="F158" s="4" t="str">
        <f>IFERROR(__xludf.DUMMYFUNCTION("IF(NOT(E158=""""), GoogleTranslate(E158,""auto"",""en""), """")"),"It’s very excited project.  But it is too difficult for Japanese to communicate")</f>
        <v>It’s very excited project.  But it is too difficult for Japanese to communicate</v>
      </c>
      <c r="G158" s="5" t="str">
        <f>IFERROR(__xludf.DUMMYFUNCTION("IF(NOT(E158=""""), GoogleTranslate(E158,""auto"",""ja""), """")"),"とても興奮したプロジェクトです。しかし、日本人が通信するのは難しすぎます")</f>
        <v>とても興奮したプロジェクトです。しかし、日本人が通信するのは難しすぎます</v>
      </c>
    </row>
    <row r="159">
      <c r="A159" s="3">
        <v>44893.569194027776</v>
      </c>
      <c r="B159" s="2" t="s">
        <v>108</v>
      </c>
      <c r="C159" s="2" t="s">
        <v>11</v>
      </c>
      <c r="D159" s="2">
        <v>10.0</v>
      </c>
      <c r="E159" s="2" t="s">
        <v>149</v>
      </c>
      <c r="F159" s="4" t="str">
        <f>IFERROR(__xludf.DUMMYFUNCTION("IF(NOT(E159=""""), GoogleTranslate(E159,""auto"",""en""), """")"),"because it's fun!")</f>
        <v>because it's fun!</v>
      </c>
      <c r="G159" s="5" t="str">
        <f>IFERROR(__xludf.DUMMYFUNCTION("IF(NOT(E159=""""), GoogleTranslate(E159,""auto"",""ja""), """")"),"楽しいから！")</f>
        <v>楽しいから！</v>
      </c>
    </row>
    <row r="160">
      <c r="A160" s="3">
        <v>44893.56955726852</v>
      </c>
      <c r="B160" s="2" t="s">
        <v>108</v>
      </c>
      <c r="C160" s="2" t="s">
        <v>11</v>
      </c>
      <c r="D160" s="2">
        <v>6.0</v>
      </c>
      <c r="F160" s="4" t="str">
        <f>IFERROR(__xludf.DUMMYFUNCTION("IF(NOT(E160=""""), GoogleTranslate(E160,""auto"",""en""), """")"),"")</f>
        <v/>
      </c>
      <c r="G160" s="5" t="str">
        <f>IFERROR(__xludf.DUMMYFUNCTION("IF(NOT(E160=""""), GoogleTranslate(E160,""auto"",""ja""), """")"),"")</f>
        <v/>
      </c>
    </row>
    <row r="161">
      <c r="A161" s="3">
        <v>44893.569692488425</v>
      </c>
      <c r="B161" s="2" t="s">
        <v>108</v>
      </c>
      <c r="C161" s="2" t="s">
        <v>11</v>
      </c>
      <c r="D161" s="2">
        <v>5.0</v>
      </c>
      <c r="F161" s="4" t="str">
        <f>IFERROR(__xludf.DUMMYFUNCTION("IF(NOT(E161=""""), GoogleTranslate(E161,""auto"",""en""), """")"),"")</f>
        <v/>
      </c>
      <c r="G161" s="5" t="str">
        <f>IFERROR(__xludf.DUMMYFUNCTION("IF(NOT(E161=""""), GoogleTranslate(E161,""auto"",""ja""), """")"),"")</f>
        <v/>
      </c>
    </row>
    <row r="162">
      <c r="A162" s="3">
        <v>44893.57300505787</v>
      </c>
      <c r="B162" s="2" t="s">
        <v>108</v>
      </c>
      <c r="C162" s="2" t="s">
        <v>11</v>
      </c>
      <c r="D162" s="2">
        <v>7.0</v>
      </c>
      <c r="F162" s="4" t="str">
        <f>IFERROR(__xludf.DUMMYFUNCTION("IF(NOT(E162=""""), GoogleTranslate(E162,""auto"",""en""), """")"),"")</f>
        <v/>
      </c>
      <c r="G162" s="5" t="str">
        <f>IFERROR(__xludf.DUMMYFUNCTION("IF(NOT(E162=""""), GoogleTranslate(E162,""auto"",""ja""), """")"),"")</f>
        <v/>
      </c>
    </row>
    <row r="163">
      <c r="A163" s="3">
        <v>44893.573445358794</v>
      </c>
      <c r="B163" s="2" t="s">
        <v>108</v>
      </c>
      <c r="C163" s="2" t="s">
        <v>11</v>
      </c>
      <c r="D163" s="2">
        <v>7.0</v>
      </c>
      <c r="F163" s="4" t="str">
        <f>IFERROR(__xludf.DUMMYFUNCTION("IF(NOT(E163=""""), GoogleTranslate(E163,""auto"",""en""), """")"),"")</f>
        <v/>
      </c>
      <c r="G163" s="5" t="str">
        <f>IFERROR(__xludf.DUMMYFUNCTION("IF(NOT(E163=""""), GoogleTranslate(E163,""auto"",""ja""), """")"),"")</f>
        <v/>
      </c>
    </row>
    <row r="164">
      <c r="A164" s="3">
        <v>44893.57820615741</v>
      </c>
      <c r="B164" s="2" t="s">
        <v>108</v>
      </c>
      <c r="C164" s="2" t="s">
        <v>11</v>
      </c>
      <c r="D164" s="2">
        <v>6.0</v>
      </c>
      <c r="E164" s="2" t="s">
        <v>150</v>
      </c>
      <c r="F164" s="4" t="str">
        <f>IFERROR(__xludf.DUMMYFUNCTION("IF(NOT(E164=""""), GoogleTranslate(E164,""auto"",""en""), """")"),"It was a good experience to speak in English with people who do not understand the language of their country.")</f>
        <v>It was a good experience to speak in English with people who do not understand the language of their country.</v>
      </c>
      <c r="G164" s="5" t="str">
        <f>IFERROR(__xludf.DUMMYFUNCTION("IF(NOT(E164=""""), GoogleTranslate(E164,""auto"",""ja""), """")"),"自分の国の言語が通じない人と英語で話すのはいい経験になったから。")</f>
        <v>自分の国の言語が通じない人と英語で話すのはいい経験になったから。</v>
      </c>
    </row>
    <row r="165">
      <c r="A165" s="3">
        <v>44893.57895256944</v>
      </c>
      <c r="B165" s="2" t="s">
        <v>108</v>
      </c>
      <c r="C165" s="2" t="s">
        <v>11</v>
      </c>
      <c r="D165" s="2">
        <v>7.0</v>
      </c>
      <c r="E165" s="2" t="s">
        <v>151</v>
      </c>
      <c r="F165" s="4" t="str">
        <f>IFERROR(__xludf.DUMMYFUNCTION("IF(NOT(E165=""""), GoogleTranslate(E165,""auto"",""en""), """")"),"It's hard to talk to someone who doesn't completely convey your language, it's a very good opportunity.")</f>
        <v>It's hard to talk to someone who doesn't completely convey your language, it's a very good opportunity.</v>
      </c>
      <c r="G165" s="5" t="str">
        <f>IFERROR(__xludf.DUMMYFUNCTION("IF(NOT(E165=""""), GoogleTranslate(E165,""auto"",""ja""), """")"),"自分の言語が完全に伝わらない人と話す機会はなかなかなく、とてもいい機会だから。")</f>
        <v>自分の言語が完全に伝わらない人と話す機会はなかなかなく、とてもいい機会だから。</v>
      </c>
    </row>
    <row r="166">
      <c r="A166" s="3">
        <v>44893.589039363425</v>
      </c>
      <c r="B166" s="2" t="s">
        <v>108</v>
      </c>
      <c r="C166" s="2" t="s">
        <v>11</v>
      </c>
      <c r="D166" s="2">
        <v>5.0</v>
      </c>
      <c r="F166" s="4" t="str">
        <f>IFERROR(__xludf.DUMMYFUNCTION("IF(NOT(E166=""""), GoogleTranslate(E166,""auto"",""en""), """")"),"")</f>
        <v/>
      </c>
      <c r="G166" s="5" t="str">
        <f>IFERROR(__xludf.DUMMYFUNCTION("IF(NOT(E166=""""), GoogleTranslate(E166,""auto"",""ja""), """")"),"")</f>
        <v/>
      </c>
    </row>
    <row r="167">
      <c r="A167" s="3">
        <v>44893.58931283565</v>
      </c>
      <c r="B167" s="2" t="s">
        <v>108</v>
      </c>
      <c r="C167" s="2" t="s">
        <v>11</v>
      </c>
      <c r="D167" s="2">
        <v>8.0</v>
      </c>
      <c r="F167" s="4" t="str">
        <f>IFERROR(__xludf.DUMMYFUNCTION("IF(NOT(E167=""""), GoogleTranslate(E167,""auto"",""en""), """")"),"")</f>
        <v/>
      </c>
      <c r="G167" s="5" t="str">
        <f>IFERROR(__xludf.DUMMYFUNCTION("IF(NOT(E167=""""), GoogleTranslate(E167,""auto"",""ja""), """")"),"")</f>
        <v/>
      </c>
    </row>
    <row r="168">
      <c r="A168" s="3">
        <v>44893.589512314815</v>
      </c>
      <c r="B168" s="2" t="s">
        <v>108</v>
      </c>
      <c r="C168" s="2" t="s">
        <v>8</v>
      </c>
      <c r="D168" s="2">
        <v>5.0</v>
      </c>
      <c r="F168" s="4" t="str">
        <f>IFERROR(__xludf.DUMMYFUNCTION("IF(NOT(E168=""""), GoogleTranslate(E168,""auto"",""en""), """")"),"")</f>
        <v/>
      </c>
      <c r="G168" s="5" t="str">
        <f>IFERROR(__xludf.DUMMYFUNCTION("IF(NOT(E168=""""), GoogleTranslate(E168,""auto"",""ja""), """")"),"")</f>
        <v/>
      </c>
    </row>
    <row r="169">
      <c r="A169" s="3">
        <v>44893.58974405093</v>
      </c>
      <c r="B169" s="2" t="s">
        <v>108</v>
      </c>
      <c r="C169" s="2" t="s">
        <v>11</v>
      </c>
      <c r="D169" s="2">
        <v>10.0</v>
      </c>
      <c r="F169" s="4" t="str">
        <f>IFERROR(__xludf.DUMMYFUNCTION("IF(NOT(E169=""""), GoogleTranslate(E169,""auto"",""en""), """")"),"")</f>
        <v/>
      </c>
      <c r="G169" s="5" t="str">
        <f>IFERROR(__xludf.DUMMYFUNCTION("IF(NOT(E169=""""), GoogleTranslate(E169,""auto"",""ja""), """")"),"")</f>
        <v/>
      </c>
    </row>
    <row r="170">
      <c r="A170" s="3">
        <v>44893.5909819213</v>
      </c>
      <c r="B170" s="2" t="s">
        <v>108</v>
      </c>
      <c r="C170" s="2" t="s">
        <v>11</v>
      </c>
      <c r="D170" s="2">
        <v>10.0</v>
      </c>
      <c r="E170" s="2" t="s">
        <v>152</v>
      </c>
      <c r="F170" s="4" t="str">
        <f>IFERROR(__xludf.DUMMYFUNCTION("IF(NOT(E170=""""), GoogleTranslate(E170,""auto"",""en""), """")"),"Because it was fun to have more Thai friends.")</f>
        <v>Because it was fun to have more Thai friends.</v>
      </c>
      <c r="G170" s="5" t="str">
        <f>IFERROR(__xludf.DUMMYFUNCTION("IF(NOT(E170=""""), GoogleTranslate(E170,""auto"",""ja""), """")"),"タイの友達が増えて楽しかったから。")</f>
        <v>タイの友達が増えて楽しかったから。</v>
      </c>
    </row>
    <row r="171">
      <c r="A171" s="3">
        <v>44893.60724582176</v>
      </c>
      <c r="B171" s="2" t="s">
        <v>108</v>
      </c>
      <c r="C171" s="2" t="s">
        <v>11</v>
      </c>
      <c r="D171" s="2">
        <v>10.0</v>
      </c>
      <c r="E171" s="2" t="s">
        <v>153</v>
      </c>
      <c r="F171" s="4" t="str">
        <f>IFERROR(__xludf.DUMMYFUNCTION("IF(NOT(E171=""""), GoogleTranslate(E171,""auto"",""en""), """")"),"It was good chance to speak English. ")</f>
        <v>It was good chance to speak English. </v>
      </c>
      <c r="G171" s="5" t="str">
        <f>IFERROR(__xludf.DUMMYFUNCTION("IF(NOT(E171=""""), GoogleTranslate(E171,""auto"",""ja""), """")"),"英語を話す良い機会でした。")</f>
        <v>英語を話す良い機会でした。</v>
      </c>
    </row>
    <row r="172">
      <c r="A172" s="3">
        <v>44893.60772518518</v>
      </c>
      <c r="B172" s="2" t="s">
        <v>68</v>
      </c>
      <c r="C172" s="2" t="s">
        <v>11</v>
      </c>
      <c r="D172" s="2">
        <v>7.0</v>
      </c>
      <c r="F172" s="4" t="str">
        <f>IFERROR(__xludf.DUMMYFUNCTION("IF(NOT(E172=""""), GoogleTranslate(E172,""auto"",""en""), """")"),"")</f>
        <v/>
      </c>
      <c r="G172" s="5" t="str">
        <f>IFERROR(__xludf.DUMMYFUNCTION("IF(NOT(E172=""""), GoogleTranslate(E172,""auto"",""ja""), """")"),"")</f>
        <v/>
      </c>
    </row>
    <row r="173">
      <c r="A173" s="3">
        <v>44893.6078909375</v>
      </c>
      <c r="B173" s="2" t="s">
        <v>68</v>
      </c>
      <c r="C173" s="2" t="s">
        <v>11</v>
      </c>
      <c r="D173" s="2">
        <v>5.0</v>
      </c>
      <c r="F173" s="4" t="str">
        <f>IFERROR(__xludf.DUMMYFUNCTION("IF(NOT(E173=""""), GoogleTranslate(E173,""auto"",""en""), """")"),"")</f>
        <v/>
      </c>
      <c r="G173" s="5" t="str">
        <f>IFERROR(__xludf.DUMMYFUNCTION("IF(NOT(E173=""""), GoogleTranslate(E173,""auto"",""ja""), """")"),"")</f>
        <v/>
      </c>
    </row>
    <row r="174">
      <c r="A174" s="3">
        <v>44893.60806832176</v>
      </c>
      <c r="B174" s="2" t="s">
        <v>108</v>
      </c>
      <c r="C174" s="2" t="s">
        <v>11</v>
      </c>
      <c r="D174" s="2">
        <v>8.0</v>
      </c>
      <c r="F174" s="4" t="str">
        <f>IFERROR(__xludf.DUMMYFUNCTION("IF(NOT(E174=""""), GoogleTranslate(E174,""auto"",""en""), """")"),"")</f>
        <v/>
      </c>
      <c r="G174" s="5" t="str">
        <f>IFERROR(__xludf.DUMMYFUNCTION("IF(NOT(E174=""""), GoogleTranslate(E174,""auto"",""ja""), """")"),"")</f>
        <v/>
      </c>
    </row>
    <row r="175">
      <c r="A175" s="3">
        <v>44893.608156875</v>
      </c>
      <c r="B175" s="2" t="s">
        <v>108</v>
      </c>
      <c r="C175" s="2" t="s">
        <v>11</v>
      </c>
      <c r="D175" s="2">
        <v>5.0</v>
      </c>
      <c r="F175" s="4" t="str">
        <f>IFERROR(__xludf.DUMMYFUNCTION("IF(NOT(E175=""""), GoogleTranslate(E175,""auto"",""en""), """")"),"")</f>
        <v/>
      </c>
      <c r="G175" s="5" t="str">
        <f>IFERROR(__xludf.DUMMYFUNCTION("IF(NOT(E175=""""), GoogleTranslate(E175,""auto"",""ja""), """")"),"")</f>
        <v/>
      </c>
    </row>
    <row r="176">
      <c r="A176" s="3">
        <v>44893.60817900463</v>
      </c>
      <c r="B176" s="2" t="s">
        <v>108</v>
      </c>
      <c r="C176" s="2" t="s">
        <v>11</v>
      </c>
      <c r="D176" s="2">
        <v>5.0</v>
      </c>
      <c r="F176" s="4" t="str">
        <f>IFERROR(__xludf.DUMMYFUNCTION("IF(NOT(E176=""""), GoogleTranslate(E176,""auto"",""en""), """")"),"")</f>
        <v/>
      </c>
      <c r="G176" s="5" t="str">
        <f>IFERROR(__xludf.DUMMYFUNCTION("IF(NOT(E176=""""), GoogleTranslate(E176,""auto"",""ja""), """")"),"")</f>
        <v/>
      </c>
    </row>
    <row r="177">
      <c r="A177" s="3">
        <v>44893.60823252315</v>
      </c>
      <c r="B177" s="2" t="s">
        <v>108</v>
      </c>
      <c r="C177" s="2" t="s">
        <v>11</v>
      </c>
      <c r="D177" s="2">
        <v>0.0</v>
      </c>
      <c r="F177" s="4" t="str">
        <f>IFERROR(__xludf.DUMMYFUNCTION("IF(NOT(E177=""""), GoogleTranslate(E177,""auto"",""en""), """")"),"")</f>
        <v/>
      </c>
      <c r="G177" s="5" t="str">
        <f>IFERROR(__xludf.DUMMYFUNCTION("IF(NOT(E177=""""), GoogleTranslate(E177,""auto"",""ja""), """")"),"")</f>
        <v/>
      </c>
    </row>
    <row r="178">
      <c r="A178" s="3">
        <v>44893.60861462963</v>
      </c>
      <c r="B178" s="2" t="s">
        <v>108</v>
      </c>
      <c r="C178" s="2" t="s">
        <v>11</v>
      </c>
      <c r="D178" s="2">
        <v>8.0</v>
      </c>
      <c r="F178" s="4" t="str">
        <f>IFERROR(__xludf.DUMMYFUNCTION("IF(NOT(E178=""""), GoogleTranslate(E178,""auto"",""en""), """")"),"")</f>
        <v/>
      </c>
      <c r="G178" s="5" t="str">
        <f>IFERROR(__xludf.DUMMYFUNCTION("IF(NOT(E178=""""), GoogleTranslate(E178,""auto"",""ja""), """")"),"")</f>
        <v/>
      </c>
    </row>
    <row r="179">
      <c r="A179" s="3">
        <v>44893.60865358796</v>
      </c>
      <c r="B179" s="2" t="s">
        <v>108</v>
      </c>
      <c r="C179" s="2" t="s">
        <v>11</v>
      </c>
      <c r="D179" s="2">
        <v>5.0</v>
      </c>
      <c r="F179" s="4" t="str">
        <f>IFERROR(__xludf.DUMMYFUNCTION("IF(NOT(E179=""""), GoogleTranslate(E179,""auto"",""en""), """")"),"")</f>
        <v/>
      </c>
      <c r="G179" s="5" t="str">
        <f>IFERROR(__xludf.DUMMYFUNCTION("IF(NOT(E179=""""), GoogleTranslate(E179,""auto"",""ja""), """")"),"")</f>
        <v/>
      </c>
    </row>
    <row r="180">
      <c r="A180" s="3">
        <v>44893.6093850926</v>
      </c>
      <c r="B180" s="2" t="s">
        <v>108</v>
      </c>
      <c r="C180" s="2" t="s">
        <v>11</v>
      </c>
      <c r="D180" s="2">
        <v>10.0</v>
      </c>
      <c r="F180" s="4" t="str">
        <f>IFERROR(__xludf.DUMMYFUNCTION("IF(NOT(E180=""""), GoogleTranslate(E180,""auto"",""en""), """")"),"")</f>
        <v/>
      </c>
      <c r="G180" s="5" t="str">
        <f>IFERROR(__xludf.DUMMYFUNCTION("IF(NOT(E180=""""), GoogleTranslate(E180,""auto"",""ja""), """")"),"")</f>
        <v/>
      </c>
    </row>
    <row r="181">
      <c r="A181" s="3">
        <v>44893.60955804399</v>
      </c>
      <c r="B181" s="2" t="s">
        <v>108</v>
      </c>
      <c r="C181" s="2" t="s">
        <v>11</v>
      </c>
      <c r="D181" s="2">
        <v>5.0</v>
      </c>
      <c r="F181" s="4" t="str">
        <f>IFERROR(__xludf.DUMMYFUNCTION("IF(NOT(E181=""""), GoogleTranslate(E181,""auto"",""en""), """")"),"")</f>
        <v/>
      </c>
      <c r="G181" s="5" t="str">
        <f>IFERROR(__xludf.DUMMYFUNCTION("IF(NOT(E181=""""), GoogleTranslate(E181,""auto"",""ja""), """")"),"")</f>
        <v/>
      </c>
    </row>
    <row r="182">
      <c r="A182" s="3">
        <v>44893.609884756945</v>
      </c>
      <c r="B182" s="2" t="s">
        <v>108</v>
      </c>
      <c r="C182" s="2" t="s">
        <v>11</v>
      </c>
      <c r="D182" s="2">
        <v>7.0</v>
      </c>
      <c r="E182" s="2" t="s">
        <v>154</v>
      </c>
      <c r="F182" s="4" t="str">
        <f>IFERROR(__xludf.DUMMYFUNCTION("IF(NOT(E182=""""), GoogleTranslate(E182,""auto"",""en""), """")"),"I am glad to communicate with foreign people.")</f>
        <v>I am glad to communicate with foreign people.</v>
      </c>
      <c r="G182" s="5" t="str">
        <f>IFERROR(__xludf.DUMMYFUNCTION("IF(NOT(E182=""""), GoogleTranslate(E182,""auto"",""ja""), """")"),"外国人とコミュニケーションをとることができてうれしいです。")</f>
        <v>外国人とコミュニケーションをとることができてうれしいです。</v>
      </c>
    </row>
    <row r="183">
      <c r="A183" s="3">
        <v>44893.61001163194</v>
      </c>
      <c r="B183" s="2" t="s">
        <v>108</v>
      </c>
      <c r="C183" s="2" t="s">
        <v>11</v>
      </c>
      <c r="D183" s="2">
        <v>6.0</v>
      </c>
      <c r="F183" s="4" t="str">
        <f>IFERROR(__xludf.DUMMYFUNCTION("IF(NOT(E183=""""), GoogleTranslate(E183,""auto"",""en""), """")"),"")</f>
        <v/>
      </c>
      <c r="G183" s="5" t="str">
        <f>IFERROR(__xludf.DUMMYFUNCTION("IF(NOT(E183=""""), GoogleTranslate(E183,""auto"",""ja""), """")"),"")</f>
        <v/>
      </c>
    </row>
    <row r="184">
      <c r="A184" s="3">
        <v>44893.61021741898</v>
      </c>
      <c r="B184" s="2" t="s">
        <v>108</v>
      </c>
      <c r="C184" s="2" t="s">
        <v>11</v>
      </c>
      <c r="D184" s="2">
        <v>5.0</v>
      </c>
      <c r="E184" s="2" t="s">
        <v>155</v>
      </c>
      <c r="F184" s="4" t="str">
        <f>IFERROR(__xludf.DUMMYFUNCTION("IF(NOT(E184=""""), GoogleTranslate(E184,""auto"",""en""), """")"),"It was fun to be involved with people who didn't usually get involved, but there were many inconveniences because they were hard to hear.")</f>
        <v>It was fun to be involved with people who didn't usually get involved, but there were many inconveniences because they were hard to hear.</v>
      </c>
      <c r="G184" s="5" t="str">
        <f>IFERROR(__xludf.DUMMYFUNCTION("IF(NOT(E184=""""), GoogleTranslate(E184,""auto"",""ja""), """")"),"普段関わることの無い人たちと関われて楽しかったが、音声が聞こえづらかったりと不自由も多かったから。")</f>
        <v>普段関わることの無い人たちと関われて楽しかったが、音声が聞こえづらかったりと不自由も多かったから。</v>
      </c>
    </row>
    <row r="185">
      <c r="A185" s="3">
        <v>44893.61453622685</v>
      </c>
      <c r="B185" s="2" t="s">
        <v>108</v>
      </c>
      <c r="C185" s="2" t="s">
        <v>11</v>
      </c>
      <c r="D185" s="2">
        <v>4.0</v>
      </c>
      <c r="F185" s="4" t="str">
        <f>IFERROR(__xludf.DUMMYFUNCTION("IF(NOT(E185=""""), GoogleTranslate(E185,""auto"",""en""), """")"),"")</f>
        <v/>
      </c>
      <c r="G185" s="5" t="str">
        <f>IFERROR(__xludf.DUMMYFUNCTION("IF(NOT(E185=""""), GoogleTranslate(E185,""auto"",""ja""), """")"),"")</f>
        <v/>
      </c>
    </row>
    <row r="186">
      <c r="A186" s="3">
        <v>44893.62401332176</v>
      </c>
      <c r="B186" s="2" t="s">
        <v>68</v>
      </c>
      <c r="C186" s="2" t="s">
        <v>11</v>
      </c>
      <c r="D186" s="2">
        <v>8.0</v>
      </c>
      <c r="F186" s="4" t="str">
        <f>IFERROR(__xludf.DUMMYFUNCTION("IF(NOT(E186=""""), GoogleTranslate(E186,""auto"",""en""), """")"),"")</f>
        <v/>
      </c>
      <c r="G186" s="5" t="str">
        <f>IFERROR(__xludf.DUMMYFUNCTION("IF(NOT(E186=""""), GoogleTranslate(E186,""auto"",""ja""), """")"),"")</f>
        <v/>
      </c>
    </row>
    <row r="187">
      <c r="A187" s="3">
        <v>44893.624263819445</v>
      </c>
      <c r="B187" s="2" t="s">
        <v>108</v>
      </c>
      <c r="C187" s="2" t="s">
        <v>11</v>
      </c>
      <c r="D187" s="2">
        <v>5.0</v>
      </c>
      <c r="E187" s="2" t="s">
        <v>156</v>
      </c>
      <c r="F187" s="4" t="str">
        <f>IFERROR(__xludf.DUMMYFUNCTION("IF(NOT(E187=""""), GoogleTranslate(E187,""auto"",""en""), """")"),"It's good to be able to interact with overseas, but because the line was not stable or there was a difference from the other party in advance preparation.")</f>
        <v>It's good to be able to interact with overseas, but because the line was not stable or there was a difference from the other party in advance preparation.</v>
      </c>
      <c r="G187" s="5" t="str">
        <f>IFERROR(__xludf.DUMMYFUNCTION("IF(NOT(E187=""""), GoogleTranslate(E187,""auto"",""ja""), """")"),"海外との交流ができる点ではいいが、回線が安定しなかったり、事前準備について相手と差があったりなどしたため。")</f>
        <v>海外との交流ができる点ではいいが、回線が安定しなかったり、事前準備について相手と差があったりなどしたため。</v>
      </c>
    </row>
    <row r="188">
      <c r="A188" s="3">
        <v>44893.62565231482</v>
      </c>
      <c r="B188" s="2" t="s">
        <v>108</v>
      </c>
      <c r="C188" s="2" t="s">
        <v>11</v>
      </c>
      <c r="D188" s="2">
        <v>9.0</v>
      </c>
      <c r="F188" s="4" t="str">
        <f>IFERROR(__xludf.DUMMYFUNCTION("IF(NOT(E188=""""), GoogleTranslate(E188,""auto"",""en""), """")"),"")</f>
        <v/>
      </c>
      <c r="G188" s="5" t="str">
        <f>IFERROR(__xludf.DUMMYFUNCTION("IF(NOT(E188=""""), GoogleTranslate(E188,""auto"",""ja""), """")"),"")</f>
        <v/>
      </c>
    </row>
    <row r="189">
      <c r="A189" s="3">
        <v>44893.62752372686</v>
      </c>
      <c r="B189" s="2" t="s">
        <v>108</v>
      </c>
      <c r="C189" s="2" t="s">
        <v>11</v>
      </c>
      <c r="D189" s="2">
        <v>9.0</v>
      </c>
      <c r="E189" s="2" t="s">
        <v>157</v>
      </c>
      <c r="F189" s="4" t="str">
        <f>IFERROR(__xludf.DUMMYFUNCTION("IF(NOT(E189=""""), GoogleTranslate(E189,""auto"",""en""), """")"),"Through the program we can make friends in foreign country but someone feel difficult to communicate in only English.")</f>
        <v>Through the program we can make friends in foreign country but someone feel difficult to communicate in only English.</v>
      </c>
      <c r="G189" s="5" t="str">
        <f>IFERROR(__xludf.DUMMYFUNCTION("IF(NOT(E189=""""), GoogleTranslate(E189,""auto"",""ja""), """")"),"プログラムを通じて、私たちは外国で友達を作ることができますが、誰かが英語だけでコミュニケーションをとるのは難しいと感じています。")</f>
        <v>プログラムを通じて、私たちは外国で友達を作ることができますが、誰かが英語だけでコミュニケーションをとるのは難しいと感じています。</v>
      </c>
    </row>
    <row r="190">
      <c r="A190" s="3">
        <v>44893.700525844906</v>
      </c>
      <c r="B190" s="2" t="s">
        <v>108</v>
      </c>
      <c r="C190" s="2" t="s">
        <v>11</v>
      </c>
      <c r="D190" s="2">
        <v>9.0</v>
      </c>
      <c r="F190" s="4" t="str">
        <f>IFERROR(__xludf.DUMMYFUNCTION("IF(NOT(E190=""""), GoogleTranslate(E190,""auto"",""en""), """")"),"")</f>
        <v/>
      </c>
      <c r="G190" s="5" t="str">
        <f>IFERROR(__xludf.DUMMYFUNCTION("IF(NOT(E190=""""), GoogleTranslate(E190,""auto"",""ja""), """")"),"")</f>
        <v/>
      </c>
    </row>
    <row r="191">
      <c r="A191" s="3">
        <v>44893.908683773145</v>
      </c>
      <c r="B191" s="2" t="s">
        <v>63</v>
      </c>
      <c r="C191" s="2" t="s">
        <v>11</v>
      </c>
      <c r="D191" s="2">
        <v>0.0</v>
      </c>
      <c r="E191" s="2" t="s">
        <v>158</v>
      </c>
      <c r="F191" s="4" t="str">
        <f>IFERROR(__xludf.DUMMYFUNCTION("IF(NOT(E191=""""), GoogleTranslate(E191,""auto"",""en""), """")"),"I don't have much opportunity to speak")</f>
        <v>I don't have much opportunity to speak</v>
      </c>
      <c r="G191" s="5" t="str">
        <f>IFERROR(__xludf.DUMMYFUNCTION("IF(NOT(E191=""""), GoogleTranslate(E191,""auto"",""ja""), """")"),"話す機会があまりない")</f>
        <v>話す機会があまりない</v>
      </c>
    </row>
    <row r="192">
      <c r="A192" s="3">
        <v>44894.66422673611</v>
      </c>
      <c r="B192" s="2" t="s">
        <v>63</v>
      </c>
      <c r="C192" s="2" t="s">
        <v>11</v>
      </c>
      <c r="D192" s="2">
        <v>8.0</v>
      </c>
      <c r="F192" s="4" t="str">
        <f>IFERROR(__xludf.DUMMYFUNCTION("IF(NOT(E192=""""), GoogleTranslate(E192,""auto"",""en""), """")"),"")</f>
        <v/>
      </c>
      <c r="G192" s="5" t="str">
        <f>IFERROR(__xludf.DUMMYFUNCTION("IF(NOT(E192=""""), GoogleTranslate(E192,""auto"",""ja""), """")"),"")</f>
        <v/>
      </c>
    </row>
    <row r="193">
      <c r="A193" s="3">
        <v>44894.669128877315</v>
      </c>
      <c r="B193" s="2" t="s">
        <v>63</v>
      </c>
      <c r="C193" s="2" t="s">
        <v>11</v>
      </c>
      <c r="D193" s="2">
        <v>8.0</v>
      </c>
      <c r="E193" s="2" t="s">
        <v>159</v>
      </c>
      <c r="F193" s="4" t="str">
        <f>IFERROR(__xludf.DUMMYFUNCTION("IF(NOT(E193=""""), GoogleTranslate(E193,""auto"",""en""), """")"),"Even if you do not go to the species on the spot, you do not have to worry about the first meeting, even if you fail.")</f>
        <v>Even if you do not go to the species on the spot, you do not have to worry about the first meeting, even if you fail.</v>
      </c>
      <c r="G193" s="5" t="str">
        <f>IFERROR(__xludf.DUMMYFUNCTION("IF(NOT(E193=""""), GoogleTranslate(E193,""auto"",""ja""), """")"),"現地の人との交流をその場種に行かないでもできて、初対面同士、失敗しても気にしなくて済む")</f>
        <v>現地の人との交流をその場種に行かないでもできて、初対面同士、失敗しても気にしなくて済む</v>
      </c>
    </row>
    <row r="194">
      <c r="A194" s="3">
        <v>44894.814881134254</v>
      </c>
      <c r="B194" s="2" t="s">
        <v>91</v>
      </c>
      <c r="C194" s="2" t="s">
        <v>11</v>
      </c>
      <c r="D194" s="2">
        <v>8.0</v>
      </c>
      <c r="E194" s="2" t="s">
        <v>160</v>
      </c>
      <c r="F194" s="4" t="str">
        <f>IFERROR(__xludf.DUMMYFUNCTION("IF(NOT(E194=""""), GoogleTranslate(E194,""auto"",""en""), """")"),"It's an opportunity to talk to foreigners.")</f>
        <v>It's an opportunity to talk to foreigners.</v>
      </c>
      <c r="G194" s="5" t="str">
        <f>IFERROR(__xludf.DUMMYFUNCTION("IF(NOT(E194=""""), GoogleTranslate(E194,""auto"",""ja""), """")"),"外国人と話す機会です。")</f>
        <v>外国人と話す機会です。</v>
      </c>
    </row>
    <row r="195">
      <c r="A195" s="3">
        <v>44895.48887318287</v>
      </c>
      <c r="B195" s="2" t="s">
        <v>55</v>
      </c>
      <c r="C195" s="2" t="s">
        <v>11</v>
      </c>
      <c r="D195" s="2">
        <v>8.0</v>
      </c>
      <c r="E195" s="2" t="s">
        <v>161</v>
      </c>
      <c r="F195" s="4" t="str">
        <f>IFERROR(__xludf.DUMMYFUNCTION("IF(NOT(E195=""""), GoogleTranslate(E195,""auto"",""en""), """")"),"I think it is a nice program, but these kind of cross-country programs tend to have some technical problems.")</f>
        <v>I think it is a nice program, but these kind of cross-country programs tend to have some technical problems.</v>
      </c>
      <c r="G195" s="5" t="str">
        <f>IFERROR(__xludf.DUMMYFUNCTION("IF(NOT(E195=""""), GoogleTranslate(E195,""auto"",""ja""), """")"),"私はそれが素晴らしいプログラムだと思いますが、この種のクロスカントリープログラムにはいくつかの技術的な問題がある傾向があります。")</f>
        <v>私はそれが素晴らしいプログラムだと思いますが、この種のクロスカントリープログラムにはいくつかの技術的な問題がある傾向があります。</v>
      </c>
    </row>
    <row r="196">
      <c r="A196" s="3">
        <v>44895.589835439816</v>
      </c>
      <c r="B196" s="2" t="s">
        <v>68</v>
      </c>
      <c r="C196" s="2" t="s">
        <v>8</v>
      </c>
      <c r="D196" s="2">
        <v>10.0</v>
      </c>
      <c r="E196" s="2" t="s">
        <v>162</v>
      </c>
      <c r="F196" s="4" t="str">
        <f>IFERROR(__xludf.DUMMYFUNCTION("IF(NOT(E196=""""), GoogleTranslate(E196,""auto"",""en""), """")"),"It's been a great experience both for students and teachers to work with high schools outside of Japan. From the teacher's perspective, it was fun to see the increase in the amount of interaction among students as time went by. First lesson was always dif"&amp;"ficult and we faced a lot of issues including technical ones, but in the second lesson, students from both sides seemed more relaxed and the lesson itself went more smoothly. 
I also enjoyed working with teachers in Thailand. Both of the teachers I'm work"&amp;"ing with are highly motivated and willing to collaborate with us.  They shared their enthusiasms to foster students' motivation and English proficiency.  
My school is designated as SSH since 2018, and has been seeking for collaborations with schools over"&amp;"seas. I'd like to extend my sincere gratitude to Prof. Wakabayashi and Prof. Iio for giving us such a wonderful opportunity. We'd like to continue collaboration lessons in the future and hopefully have a chance to conduct collaborative science research am"&amp;"ong students using English.")</f>
        <v>It's been a great experience both for students and teachers to work with high schools outside of Japan. From the teacher's perspective, it was fun to see the increase in the amount of interaction among students as time went by. First lesson was always difficult and we faced a lot of issues including technical ones, but in the second lesson, students from both sides seemed more relaxed and the lesson itself went more smoothly. 
I also enjoyed working with teachers in Thailand. Both of the teachers I'm working with are highly motivated and willing to collaborate with us.  They shared their enthusiasms to foster students' motivation and English proficiency.  
My school is designated as SSH since 2018, and has been seeking for collaborations with schools overseas. I'd like to extend my sincere gratitude to Prof. Wakabayashi and Prof. Iio for giving us such a wonderful opportunity. We'd like to continue collaboration lessons in the future and hopefully have a chance to conduct collaborative science research among students using English.</v>
      </c>
      <c r="G196" s="5" t="str">
        <f>IFERROR(__xludf.DUMMYFUNCTION("IF(NOT(E196=""""), GoogleTranslate(E196,""auto"",""ja""), """")"),"学生と教師の両方が日本以外の高校と協力するのに最適な経験でした。教師の観点から見ると、時間が経つにつれて生徒間の相互作用の量が増加するのを見るのは楽しかったです。最初のレッスンは常に困難であり、技術的なものを含む多くの問題に直面しましたが、2番目のレッスンでは、双方の学生はよりリラックスしているように見え、レッスン自体がよりスムーズに進みました。
また、タイの教師と一緒に仕事をすることも楽しかったです。私が一緒に働いている教師は両方とも、非常にやる気があり、私たちと協力することをいとわない。彼らは、生徒の"&amp;"動機と英語の習熟度を促進するために熱意を共有しました。
私の学校は2018年からSSHに指定されており、海外の学校とのコラボレーションを求めています。私たちにそのような素晴らしい機会を与えてくれたワカバヤシ教授とIIO教授に心から感謝したいと思います。将来、コラボレーションレッスンを継続し、英語を使用して学生の間で共同科学研究を実施する機会があることを願っています。")</f>
        <v>学生と教師の両方が日本以外の高校と協力するのに最適な経験でした。教師の観点から見ると、時間が経つにつれて生徒間の相互作用の量が増加するのを見るのは楽しかったです。最初のレッスンは常に困難であり、技術的なものを含む多くの問題に直面しましたが、2番目のレッスンでは、双方の学生はよりリラックスしているように見え、レッスン自体がよりスムーズに進みました。
また、タイの教師と一緒に仕事をすることも楽しかったです。私が一緒に働いている教師は両方とも、非常にやる気があり、私たちと協力することをいとわない。彼らは、生徒の動機と英語の習熟度を促進するために熱意を共有しました。
私の学校は2018年からSSHに指定されており、海外の学校とのコラボレーションを求めています。私たちにそのような素晴らしい機会を与えてくれたワカバヤシ教授とIIO教授に心から感謝したいと思います。将来、コラボレーションレッスンを継続し、英語を使用して学生の間で共同科学研究を実施する機会があることを願っています。</v>
      </c>
    </row>
    <row r="197">
      <c r="A197" s="3">
        <v>44895.66561813657</v>
      </c>
      <c r="B197" s="2" t="s">
        <v>108</v>
      </c>
      <c r="C197" s="2" t="s">
        <v>8</v>
      </c>
      <c r="D197" s="2">
        <v>10.0</v>
      </c>
      <c r="E197" s="2" t="s">
        <v>163</v>
      </c>
      <c r="F197" s="4" t="str">
        <f>IFERROR(__xludf.DUMMYFUNCTION("IF(NOT(E197=""""), GoogleTranslate(E197,""auto"",""en""), """")"),"The place of practice was meaningful for any learning, which was a very good opportunity.
Thank you very much.")</f>
        <v>The place of practice was meaningful for any learning, which was a very good opportunity.
Thank you very much.</v>
      </c>
      <c r="G197" s="5" t="str">
        <f>IFERROR(__xludf.DUMMYFUNCTION("IF(NOT(E197=""""), GoogleTranslate(E197,""auto"",""ja""), """")"),"どのような学習にも実践の場は有意義である思っており、非常に良い機会となりました。
ありがとうございます。")</f>
        <v>どのような学習にも実践の場は有意義である思っており、非常に良い機会となりました。
ありがとうございます。</v>
      </c>
    </row>
    <row r="198">
      <c r="A198" s="3">
        <v>44895.781152696756</v>
      </c>
      <c r="B198" s="2" t="s">
        <v>164</v>
      </c>
      <c r="C198" s="2" t="s">
        <v>11</v>
      </c>
      <c r="D198" s="2">
        <v>10.0</v>
      </c>
      <c r="E198" s="2" t="s">
        <v>165</v>
      </c>
      <c r="F198" s="4" t="str">
        <f>IFERROR(__xludf.DUMMYFUNCTION("IF(NOT(E198=""""), GoogleTranslate(E198,""auto"",""en""), """")"),"I think it is good for the locals from each country to get to know each other more.")</f>
        <v>I think it is good for the locals from each country to get to know each other more.</v>
      </c>
      <c r="G198" s="5" t="str">
        <f>IFERROR(__xludf.DUMMYFUNCTION("IF(NOT(E198=""""), GoogleTranslate(E198,""auto"",""ja""), """")"),"各国の地元の人々がお互いをもっと知ることは良いことだと思います。")</f>
        <v>各国の地元の人々がお互いをもっと知ることは良いことだと思います。</v>
      </c>
    </row>
    <row r="199">
      <c r="A199" s="3">
        <v>44895.7815508912</v>
      </c>
      <c r="B199" s="2" t="s">
        <v>164</v>
      </c>
      <c r="C199" s="2" t="s">
        <v>11</v>
      </c>
      <c r="D199" s="2">
        <v>9.0</v>
      </c>
      <c r="E199" s="2" t="s">
        <v>166</v>
      </c>
      <c r="F199" s="4" t="str">
        <f>IFERROR(__xludf.DUMMYFUNCTION("IF(NOT(E199=""""), GoogleTranslate(E199,""auto"",""en""), """")"),"getting to know them very interesting ")</f>
        <v>getting to know them very interesting </v>
      </c>
      <c r="G199" s="5" t="str">
        <f>IFERROR(__xludf.DUMMYFUNCTION("IF(NOT(E199=""""), GoogleTranslate(E199,""auto"",""ja""), """")"),"それらを知るようになります")</f>
        <v>それらを知るようになります</v>
      </c>
    </row>
    <row r="200">
      <c r="A200" s="3">
        <v>44895.78355028935</v>
      </c>
      <c r="B200" s="2" t="s">
        <v>164</v>
      </c>
      <c r="C200" s="2" t="s">
        <v>11</v>
      </c>
      <c r="D200" s="2">
        <v>10.0</v>
      </c>
      <c r="E200" s="2" t="s">
        <v>167</v>
      </c>
      <c r="F200" s="4" t="str">
        <f>IFERROR(__xludf.DUMMYFUNCTION("IF(NOT(E200=""""), GoogleTranslate(E200,""auto"",""en""), """")"),"A good opportunity to make new international friends, and changing information etc.")</f>
        <v>A good opportunity to make new international friends, and changing information etc.</v>
      </c>
      <c r="G200" s="5" t="str">
        <f>IFERROR(__xludf.DUMMYFUNCTION("IF(NOT(E200=""""), GoogleTranslate(E200,""auto"",""ja""), """")"),"新しい国際的な友人を作り、情報を変更する良い機会。")</f>
        <v>新しい国際的な友人を作り、情報を変更する良い機会。</v>
      </c>
    </row>
    <row r="201">
      <c r="A201" s="3">
        <v>44895.78653038194</v>
      </c>
      <c r="B201" s="2" t="s">
        <v>164</v>
      </c>
      <c r="C201" s="2" t="s">
        <v>11</v>
      </c>
      <c r="D201" s="2">
        <v>10.0</v>
      </c>
      <c r="E201" s="2" t="s">
        <v>168</v>
      </c>
      <c r="F201" s="4" t="str">
        <f>IFERROR(__xludf.DUMMYFUNCTION("IF(NOT(E201=""""), GoogleTranslate(E201,""auto"",""en""), """")"),"I get to know Japan's culture, make friends with international students and tell them about myself, my country and my cultures.")</f>
        <v>I get to know Japan's culture, make friends with international students and tell them about myself, my country and my cultures.</v>
      </c>
      <c r="G201" s="5" t="str">
        <f>IFERROR(__xludf.DUMMYFUNCTION("IF(NOT(E201=""""), GoogleTranslate(E201,""auto"",""ja""), """")"),"私は日本の文化を知り、留学生と友達を作り、自分自身、私の国、私の文化について彼らに話します。")</f>
        <v>私は日本の文化を知り、留学生と友達を作り、自分自身、私の国、私の文化について彼らに話します。</v>
      </c>
    </row>
    <row r="202">
      <c r="A202" s="3">
        <v>44895.810271435184</v>
      </c>
      <c r="B202" s="2" t="s">
        <v>164</v>
      </c>
      <c r="C202" s="2" t="s">
        <v>11</v>
      </c>
      <c r="D202" s="2">
        <v>10.0</v>
      </c>
      <c r="E202" s="2" t="s">
        <v>169</v>
      </c>
      <c r="F202" s="4" t="str">
        <f>IFERROR(__xludf.DUMMYFUNCTION("IF(NOT(E202=""""), GoogleTranslate(E202,""auto"",""en""), """")"),"It's a rare chance to meet new friends from other countries and exchange valuable information about others' culture.")</f>
        <v>It's a rare chance to meet new friends from other countries and exchange valuable information about others' culture.</v>
      </c>
      <c r="G202" s="5" t="str">
        <f>IFERROR(__xludf.DUMMYFUNCTION("IF(NOT(E202=""""), GoogleTranslate(E202,""auto"",""ja""), """")"),"他の国の新しい友人と出会い、他人の文化に関する貴重な情報を交換することはめったにありません。")</f>
        <v>他の国の新しい友人と出会い、他人の文化に関する貴重な情報を交換することはめったにありません。</v>
      </c>
    </row>
    <row r="203">
      <c r="A203" s="3">
        <v>44895.83988950231</v>
      </c>
      <c r="B203" s="2" t="s">
        <v>68</v>
      </c>
      <c r="C203" s="2" t="s">
        <v>11</v>
      </c>
      <c r="D203" s="2">
        <v>8.0</v>
      </c>
      <c r="E203" s="2" t="s">
        <v>170</v>
      </c>
      <c r="F203" s="4" t="str">
        <f>IFERROR(__xludf.DUMMYFUNCTION("IF(NOT(E203=""""), GoogleTranslate(E203,""auto"",""en""), """")"),"Because I felt this program was a very valuable experience. Because of coronavirus epidemic, it is rare to have the opportunity to interact with different cultures. I thought it was a great project because it could be done during the pandemic. ")</f>
        <v>Because I felt this program was a very valuable experience. Because of coronavirus epidemic, it is rare to have the opportunity to interact with different cultures. I thought it was a great project because it could be done during the pandemic. </v>
      </c>
      <c r="G203" s="5" t="str">
        <f>IFERROR(__xludf.DUMMYFUNCTION("IF(NOT(E203=""""), GoogleTranslate(E203,""auto"",""ja""), """")"),"このプログラムは非常に貴重な経験だと感じたからです。コロナウイルスの流行のため、異なる文化と交流する機会があることはまれです。パンデミック中にできるので、素晴らしいプロジェクトだと思いました。")</f>
        <v>このプログラムは非常に貴重な経験だと感じたからです。コロナウイルスの流行のため、異なる文化と交流する機会があることはまれです。パンデミック中にできるので、素晴らしいプロジェクトだと思いました。</v>
      </c>
    </row>
    <row r="204">
      <c r="A204" s="3">
        <v>44896.640650625</v>
      </c>
      <c r="B204" s="2" t="s">
        <v>68</v>
      </c>
      <c r="C204" s="2" t="s">
        <v>11</v>
      </c>
      <c r="D204" s="2">
        <v>10.0</v>
      </c>
      <c r="E204" s="2" t="s">
        <v>171</v>
      </c>
      <c r="F204" s="4" t="str">
        <f>IFERROR(__xludf.DUMMYFUNCTION("IF(NOT(E204=""""), GoogleTranslate(E204,""auto"",""en""), """")"),"In Japan, rarely in contact with foreign countries and talking, the experience of actually touching local words and conveying their intentions in that language was very stimulating.")</f>
        <v>In Japan, rarely in contact with foreign countries and talking, the experience of actually touching local words and conveying their intentions in that language was very stimulating.</v>
      </c>
      <c r="G204" s="5" t="str">
        <f>IFERROR(__xludf.DUMMYFUNCTION("IF(NOT(E204=""""), GoogleTranslate(E204,""auto"",""ja""), """")"),"日本において、外国に方と接触して話す機会はめったにないため、現地の言葉に実際に触れ、また自分の意思をその言語で伝えるという経験はとても刺激になったから。")</f>
        <v>日本において、外国に方と接触して話す機会はめったにないため、現地の言葉に実際に触れ、また自分の意思をその言語で伝えるという経験はとても刺激になったから。</v>
      </c>
    </row>
    <row r="205">
      <c r="A205" s="3">
        <v>44896.834621354166</v>
      </c>
      <c r="B205" s="2" t="s">
        <v>91</v>
      </c>
      <c r="C205" s="2" t="s">
        <v>11</v>
      </c>
      <c r="D205" s="2">
        <v>10.0</v>
      </c>
      <c r="E205" s="2" t="s">
        <v>172</v>
      </c>
      <c r="F205" s="4" t="str">
        <f>IFERROR(__xludf.DUMMYFUNCTION("IF(NOT(E205=""""), GoogleTranslate(E205,""auto"",""en""), """")"),"I think It’s very good project and such a really helpful for the person who want to practice speaking. But I think 20 minutes is kinda too short for practice or introducing each other. Thank you very much to create this project for us. Arigato gosaimus 🙇"&amp;"🏻‍♀️ ")</f>
        <v>I think It’s very good project and such a really helpful for the person who want to practice speaking. But I think 20 minutes is kinda too short for practice or introducing each other. Thank you very much to create this project for us. Arigato gosaimus 🙇🏻‍♀️ </v>
      </c>
      <c r="G205" s="5" t="str">
        <f>IFERROR(__xludf.DUMMYFUNCTION("IF(NOT(E205=""""), GoogleTranslate(E205,""auto"",""ja""), """")"),"それは非常に良いプロジェクトであり、スピーキングを練習したい人にとってはとても役立つと思います。しかし、20分は練習や紹介するには短すぎると思います。このプロジェクトを作成していただきありがとうございます。 Arigato gosaimus")</f>
        <v>それは非常に良いプロジェクトであり、スピーキングを練習したい人にとってはとても役立つと思います。しかし、20分は練習や紹介するには短すぎると思います。このプロジェクトを作成していただきありがとうございます。 Arigato gosaimus</v>
      </c>
    </row>
    <row r="206">
      <c r="A206" s="3">
        <v>44896.835124398145</v>
      </c>
      <c r="B206" s="2" t="s">
        <v>91</v>
      </c>
      <c r="C206" s="2" t="s">
        <v>11</v>
      </c>
      <c r="D206" s="2">
        <v>8.0</v>
      </c>
      <c r="E206" s="2" t="s">
        <v>173</v>
      </c>
      <c r="F206" s="4" t="str">
        <f>IFERROR(__xludf.DUMMYFUNCTION("IF(NOT(E206=""""), GoogleTranslate(E206,""auto"",""en""), """")"),"I think this program is working well for students interested in making friends with other country students. cuz of this reason you should sort for the student that is really interested to learn another language and make friends with them.")</f>
        <v>I think this program is working well for students interested in making friends with other country students. cuz of this reason you should sort for the student that is really interested to learn another language and make friends with them.</v>
      </c>
      <c r="G206" s="5" t="str">
        <f>IFERROR(__xludf.DUMMYFUNCTION("IF(NOT(E206=""""), GoogleTranslate(E206,""auto"",""ja""), """")"),"このプログラムは、他の国の学生と友達を作ることに興味がある学生にとってうまく機能していると思います。この理由のcuzは、別の言語を学び、彼らと友達を作ることに本当に興味がある学生のために並べ替える必要があります。")</f>
        <v>このプログラムは、他の国の学生と友達を作ることに興味がある学生にとってうまく機能していると思います。この理由のcuzは、別の言語を学び、彼らと友達を作ることに本当に興味がある学生のために並べ替える必要があります。</v>
      </c>
    </row>
    <row r="207">
      <c r="A207" s="3">
        <v>44896.83794762731</v>
      </c>
      <c r="B207" s="2" t="s">
        <v>68</v>
      </c>
      <c r="C207" s="2" t="s">
        <v>11</v>
      </c>
      <c r="D207" s="2">
        <v>6.0</v>
      </c>
      <c r="E207" s="2" t="s">
        <v>174</v>
      </c>
      <c r="F207" s="4" t="str">
        <f>IFERROR(__xludf.DUMMYFUNCTION("IF(NOT(E207=""""), GoogleTranslate(E207,""auto"",""en""), """")"),"This program wants to recommend it to someone with a certain level of English, but does not want to recommend it to those who have not reached a certain level. For us who usually listen to Japanese English, it will lead to skill improvement, but if you do"&amp;" not communicate well, you will lose confidence in English. I also realized that preparation and preparation were indispensable programs.")</f>
        <v>This program wants to recommend it to someone with a certain level of English, but does not want to recommend it to those who have not reached a certain level. For us who usually listen to Japanese English, it will lead to skill improvement, but if you do not communicate well, you will lose confidence in English. I also realized that preparation and preparation were indispensable programs.</v>
      </c>
      <c r="G207" s="5" t="str">
        <f>IFERROR(__xludf.DUMMYFUNCTION("IF(NOT(E207=""""), GoogleTranslate(E207,""auto"",""ja""), """")"),"このプログラムはある一定の英語力を持つ人には勧めたいが、一定のレベルに達していない人には勧めたいとは思わない。日本語英語を普段聞く我々にとって実際に海外の方とはなすことはスキルアップにつながるだろうが、うまくコミュニケーションが出来ないと英語への自信をなくすことに繋がると思う。また、予習や準備が必要不可欠なプログラムであると痛感した。")</f>
        <v>このプログラムはある一定の英語力を持つ人には勧めたいが、一定のレベルに達していない人には勧めたいとは思わない。日本語英語を普段聞く我々にとって実際に海外の方とはなすことはスキルアップにつながるだろうが、うまくコミュニケーションが出来ないと英語への自信をなくすことに繋がると思う。また、予習や準備が必要不可欠なプログラムであると痛感した。</v>
      </c>
    </row>
    <row r="208">
      <c r="A208" s="3">
        <v>44897.37043444444</v>
      </c>
      <c r="B208" s="2" t="s">
        <v>175</v>
      </c>
      <c r="C208" s="2" t="s">
        <v>11</v>
      </c>
      <c r="D208" s="2">
        <v>5.0</v>
      </c>
      <c r="F208" s="4" t="str">
        <f>IFERROR(__xludf.DUMMYFUNCTION("IF(NOT(E208=""""), GoogleTranslate(E208,""auto"",""en""), """")"),"")</f>
        <v/>
      </c>
      <c r="G208" s="5" t="str">
        <f>IFERROR(__xludf.DUMMYFUNCTION("IF(NOT(E208=""""), GoogleTranslate(E208,""auto"",""ja""), """")"),"")</f>
        <v/>
      </c>
    </row>
    <row r="209">
      <c r="A209" s="3">
        <v>44897.37085939814</v>
      </c>
      <c r="B209" s="2" t="s">
        <v>175</v>
      </c>
      <c r="C209" s="2" t="s">
        <v>11</v>
      </c>
      <c r="D209" s="2">
        <v>10.0</v>
      </c>
      <c r="F209" s="4" t="str">
        <f>IFERROR(__xludf.DUMMYFUNCTION("IF(NOT(E209=""""), GoogleTranslate(E209,""auto"",""en""), """")"),"")</f>
        <v/>
      </c>
      <c r="G209" s="5" t="str">
        <f>IFERROR(__xludf.DUMMYFUNCTION("IF(NOT(E209=""""), GoogleTranslate(E209,""auto"",""ja""), """")"),"")</f>
        <v/>
      </c>
    </row>
    <row r="210">
      <c r="A210" s="3">
        <v>44897.37110793982</v>
      </c>
      <c r="B210" s="2" t="s">
        <v>175</v>
      </c>
      <c r="C210" s="2" t="s">
        <v>11</v>
      </c>
      <c r="D210" s="2">
        <v>10.0</v>
      </c>
      <c r="E210" s="2" t="s">
        <v>176</v>
      </c>
      <c r="F210" s="4" t="str">
        <f>IFERROR(__xludf.DUMMYFUNCTION("IF(NOT(E210=""""), GoogleTranslate(E210,""auto"",""en""), """")"),"it is just fun.")</f>
        <v>it is just fun.</v>
      </c>
      <c r="G210" s="5" t="str">
        <f>IFERROR(__xludf.DUMMYFUNCTION("IF(NOT(E210=""""), GoogleTranslate(E210,""auto"",""ja""), """")"),"楽しいです。")</f>
        <v>楽しいです。</v>
      </c>
    </row>
    <row r="211">
      <c r="A211" s="3">
        <v>44897.371227951386</v>
      </c>
      <c r="B211" s="2" t="s">
        <v>175</v>
      </c>
      <c r="C211" s="2" t="s">
        <v>11</v>
      </c>
      <c r="D211" s="2">
        <v>8.0</v>
      </c>
      <c r="E211" s="2" t="s">
        <v>177</v>
      </c>
      <c r="F211" s="4" t="str">
        <f>IFERROR(__xludf.DUMMYFUNCTION("IF(NOT(E211=""""), GoogleTranslate(E211,""auto"",""en""), """")"),"I thought it would be a good experience because there are not many machines talking with foreigners.")</f>
        <v>I thought it would be a good experience because there are not many machines talking with foreigners.</v>
      </c>
      <c r="G211" s="5" t="str">
        <f>IFERROR(__xludf.DUMMYFUNCTION("IF(NOT(E211=""""), GoogleTranslate(E211,""auto"",""ja""), """")"),"海外の人と喋る機械があまりないから良い経験になるかなと思った。")</f>
        <v>海外の人と喋る機械があまりないから良い経験になるかなと思った。</v>
      </c>
    </row>
    <row r="212">
      <c r="A212" s="3">
        <v>44897.37131510417</v>
      </c>
      <c r="B212" s="2" t="s">
        <v>175</v>
      </c>
      <c r="C212" s="2" t="s">
        <v>11</v>
      </c>
      <c r="D212" s="2">
        <v>9.0</v>
      </c>
      <c r="E212" s="2" t="s">
        <v>178</v>
      </c>
      <c r="F212" s="4" t="str">
        <f>IFERROR(__xludf.DUMMYFUNCTION("IF(NOT(E212=""""), GoogleTranslate(E212,""auto"",""en""), """")"),"Because I think it will be fun and my English will improve.")</f>
        <v>Because I think it will be fun and my English will improve.</v>
      </c>
      <c r="G212" s="5" t="str">
        <f>IFERROR(__xludf.DUMMYFUNCTION("IF(NOT(E212=""""), GoogleTranslate(E212,""auto"",""ja""), """")"),"楽しいし英語力が伸びると思うからです")</f>
        <v>楽しいし英語力が伸びると思うからです</v>
      </c>
    </row>
    <row r="213">
      <c r="A213" s="3">
        <v>44897.37152434028</v>
      </c>
      <c r="B213" s="2" t="s">
        <v>175</v>
      </c>
      <c r="C213" s="2" t="s">
        <v>11</v>
      </c>
      <c r="D213" s="2">
        <v>5.0</v>
      </c>
      <c r="F213" s="4" t="str">
        <f>IFERROR(__xludf.DUMMYFUNCTION("IF(NOT(E213=""""), GoogleTranslate(E213,""auto"",""en""), """")"),"")</f>
        <v/>
      </c>
      <c r="G213" s="5" t="str">
        <f>IFERROR(__xludf.DUMMYFUNCTION("IF(NOT(E213=""""), GoogleTranslate(E213,""auto"",""ja""), """")"),"")</f>
        <v/>
      </c>
    </row>
    <row r="214">
      <c r="A214" s="3">
        <v>44897.37153128472</v>
      </c>
      <c r="B214" s="2" t="s">
        <v>175</v>
      </c>
      <c r="C214" s="2" t="s">
        <v>11</v>
      </c>
      <c r="D214" s="2">
        <v>7.0</v>
      </c>
      <c r="F214" s="4" t="str">
        <f>IFERROR(__xludf.DUMMYFUNCTION("IF(NOT(E214=""""), GoogleTranslate(E214,""auto"",""en""), """")"),"")</f>
        <v/>
      </c>
      <c r="G214" s="5" t="str">
        <f>IFERROR(__xludf.DUMMYFUNCTION("IF(NOT(E214=""""), GoogleTranslate(E214,""auto"",""ja""), """")"),"")</f>
        <v/>
      </c>
    </row>
    <row r="215">
      <c r="A215" s="3">
        <v>44897.371577604164</v>
      </c>
      <c r="B215" s="2" t="s">
        <v>175</v>
      </c>
      <c r="C215" s="2" t="s">
        <v>11</v>
      </c>
      <c r="D215" s="2">
        <v>8.0</v>
      </c>
      <c r="F215" s="4" t="str">
        <f>IFERROR(__xludf.DUMMYFUNCTION("IF(NOT(E215=""""), GoogleTranslate(E215,""auto"",""en""), """")"),"")</f>
        <v/>
      </c>
      <c r="G215" s="5" t="str">
        <f>IFERROR(__xludf.DUMMYFUNCTION("IF(NOT(E215=""""), GoogleTranslate(E215,""auto"",""ja""), """")"),"")</f>
        <v/>
      </c>
    </row>
    <row r="216">
      <c r="A216" s="3">
        <v>44897.37167040509</v>
      </c>
      <c r="B216" s="2" t="s">
        <v>175</v>
      </c>
      <c r="C216" s="2" t="s">
        <v>11</v>
      </c>
      <c r="D216" s="2">
        <v>2.0</v>
      </c>
      <c r="E216" s="2" t="s">
        <v>179</v>
      </c>
      <c r="F216" s="4" t="str">
        <f>IFERROR(__xludf.DUMMYFUNCTION("IF(NOT(E216=""""), GoogleTranslate(E216,""auto"",""en""), """")"),"Poor connection, improper attitude from the students abroad, hampered us from having a proper conversation.")</f>
        <v>Poor connection, improper attitude from the students abroad, hampered us from having a proper conversation.</v>
      </c>
      <c r="G216" s="5" t="str">
        <f>IFERROR(__xludf.DUMMYFUNCTION("IF(NOT(E216=""""), GoogleTranslate(E216,""auto"",""ja""), """")"),"海外の学生からのつながりの悪さ、不適切な態度は、適切な会話をすることを妨げました。")</f>
        <v>海外の学生からのつながりの悪さ、不適切な態度は、適切な会話をすることを妨げました。</v>
      </c>
    </row>
    <row r="217">
      <c r="A217" s="3">
        <v>44897.371672685185</v>
      </c>
      <c r="B217" s="2" t="s">
        <v>175</v>
      </c>
      <c r="C217" s="2" t="s">
        <v>11</v>
      </c>
      <c r="D217" s="2">
        <v>8.0</v>
      </c>
      <c r="E217" s="2" t="s">
        <v>180</v>
      </c>
      <c r="F217" s="4" t="str">
        <f>IFERROR(__xludf.DUMMYFUNCTION("IF(NOT(E217=""""), GoogleTranslate(E217,""auto"",""en""), """")"),"There are many times when the line is bad and irritated.
If you improve it, the evaluation is 10.")</f>
        <v>There are many times when the line is bad and irritated.
If you improve it, the evaluation is 10.</v>
      </c>
      <c r="G217" s="5" t="str">
        <f>IFERROR(__xludf.DUMMYFUNCTION("IF(NOT(E217=""""), GoogleTranslate(E217,""auto"",""ja""), """")"),"回線悪くてイラつく時が多いです。
それを改善すれば評価は10です。")</f>
        <v>回線悪くてイラつく時が多いです。
それを改善すれば評価は10です。</v>
      </c>
    </row>
    <row r="218">
      <c r="A218" s="3">
        <v>44897.37183315972</v>
      </c>
      <c r="B218" s="2" t="s">
        <v>175</v>
      </c>
      <c r="C218" s="2" t="s">
        <v>11</v>
      </c>
      <c r="D218" s="2">
        <v>5.0</v>
      </c>
      <c r="E218" s="2" t="s">
        <v>181</v>
      </c>
      <c r="F218" s="4" t="str">
        <f>IFERROR(__xludf.DUMMYFUNCTION("IF(NOT(E218=""""), GoogleTranslate(E218,""auto"",""en""), """")"),"I thought it would be quicker to learn locally.")</f>
        <v>I thought it would be quicker to learn locally.</v>
      </c>
      <c r="G218" s="5" t="str">
        <f>IFERROR(__xludf.DUMMYFUNCTION("IF(NOT(E218=""""), GoogleTranslate(E218,""auto"",""ja""), """")"),"地元で学ぶ方が速くなると思いました。")</f>
        <v>地元で学ぶ方が速くなると思いました。</v>
      </c>
    </row>
    <row r="219">
      <c r="A219" s="3">
        <v>44897.71223336806</v>
      </c>
      <c r="B219" s="2" t="s">
        <v>68</v>
      </c>
      <c r="C219" s="2" t="s">
        <v>11</v>
      </c>
      <c r="D219" s="2">
        <v>10.0</v>
      </c>
      <c r="E219" s="2" t="s">
        <v>182</v>
      </c>
      <c r="F219" s="4" t="str">
        <f>IFERROR(__xludf.DUMMYFUNCTION("IF(NOT(E219=""""), GoogleTranslate(E219,""auto"",""en""), """")"),"The topic was decided until the second time and it was easy to talk. And I was able to enjoy the interaction with the third free topic.")</f>
        <v>The topic was decided until the second time and it was easy to talk. And I was able to enjoy the interaction with the third free topic.</v>
      </c>
      <c r="G219" s="5" t="str">
        <f>IFERROR(__xludf.DUMMYFUNCTION("IF(NOT(E219=""""), GoogleTranslate(E219,""auto"",""ja""), """")"),"二回目までトピックが決まっていて話しやすかった。そして三回目の自由なトピックでの交流も、とても楽しく行う事ができたため。")</f>
        <v>二回目までトピックが決まっていて話しやすかった。そして三回目の自由なトピックでの交流も、とても楽しく行う事ができたため。</v>
      </c>
    </row>
    <row r="220">
      <c r="A220" s="3">
        <v>44897.71887924768</v>
      </c>
      <c r="B220" s="2" t="s">
        <v>68</v>
      </c>
      <c r="C220" s="2" t="s">
        <v>11</v>
      </c>
      <c r="D220" s="2">
        <v>9.0</v>
      </c>
      <c r="E220" s="2" t="s">
        <v>183</v>
      </c>
      <c r="F220" s="4" t="str">
        <f>IFERROR(__xludf.DUMMYFUNCTION("IF(NOT(E220=""""), GoogleTranslate(E220,""auto"",""en""), """")"),"I felt it was a very meaningful joint class. Some of the English spoken by a person with a different native language could not be heard, but it was a practice to listen to English. It was not a perfect score because it was difficult to hear depending on t"&amp;"he communication environment.")</f>
        <v>I felt it was a very meaningful joint class. Some of the English spoken by a person with a different native language could not be heard, but it was a practice to listen to English. It was not a perfect score because it was difficult to hear depending on the communication environment.</v>
      </c>
      <c r="G220" s="5" t="str">
        <f>IFERROR(__xludf.DUMMYFUNCTION("IF(NOT(E220=""""), GoogleTranslate(E220,""auto"",""ja""), """")"),"とても有意義な共同授業であると感じた。それぞれ違う母語を持つ人が話す英語は聞きなれないものもあったが英語を聞く練習になった。通信環境によって聞きづらい点があったため満点ではなかった。")</f>
        <v>とても有意義な共同授業であると感じた。それぞれ違う母語を持つ人が話す英語は聞きなれないものもあったが英語を聞く練習になった。通信環境によって聞きづらい点があったため満点ではなかった。</v>
      </c>
    </row>
    <row r="221">
      <c r="A221" s="3">
        <v>44898.00559681713</v>
      </c>
      <c r="B221" s="2" t="s">
        <v>68</v>
      </c>
      <c r="C221" s="2" t="s">
        <v>11</v>
      </c>
      <c r="D221" s="2">
        <v>8.0</v>
      </c>
      <c r="F221" s="4" t="str">
        <f>IFERROR(__xludf.DUMMYFUNCTION("IF(NOT(E221=""""), GoogleTranslate(E221,""auto"",""en""), """")"),"")</f>
        <v/>
      </c>
      <c r="G221" s="5" t="str">
        <f>IFERROR(__xludf.DUMMYFUNCTION("IF(NOT(E221=""""), GoogleTranslate(E221,""auto"",""ja""), """")"),"")</f>
        <v/>
      </c>
    </row>
    <row r="222">
      <c r="A222" s="3">
        <v>44898.32820570601</v>
      </c>
      <c r="B222" s="2" t="s">
        <v>108</v>
      </c>
      <c r="C222" s="2" t="s">
        <v>11</v>
      </c>
      <c r="D222" s="2">
        <v>8.0</v>
      </c>
      <c r="E222" s="2" t="s">
        <v>184</v>
      </c>
      <c r="F222" s="4" t="str">
        <f>IFERROR(__xludf.DUMMYFUNCTION("IF(NOT(E222=""""), GoogleTranslate(E222,""auto"",""en""), """")"),"It was a very exciting experience to talk to overseas people. I was sorry that my English was not slurrted, but I enjoyed speaking happily. In addition, the line was bad and the opponent's audio was often interrupted.")</f>
        <v>It was a very exciting experience to talk to overseas people. I was sorry that my English was not slurrted, but I enjoyed speaking happily. In addition, the line was bad and the opponent's audio was often interrupted.</v>
      </c>
      <c r="G222" s="5" t="str">
        <f>IFERROR(__xludf.DUMMYFUNCTION("IF(NOT(E222=""""), GoogleTranslate(E222,""auto"",""ja""), """")"),"海外の人と話せてとても刺激的な経験になった。英語がスラスラでなくて悔しかったが、楽しく話せた。また、回線が悪く、相手の音声が途切れることが多くあった。")</f>
        <v>海外の人と話せてとても刺激的な経験になった。英語がスラスラでなくて悔しかったが、楽しく話せた。また、回線が悪く、相手の音声が途切れることが多くあった。</v>
      </c>
    </row>
    <row r="223">
      <c r="A223" s="3">
        <v>44898.86092400463</v>
      </c>
      <c r="B223" s="2" t="s">
        <v>68</v>
      </c>
      <c r="C223" s="2" t="s">
        <v>11</v>
      </c>
      <c r="D223" s="2">
        <v>8.0</v>
      </c>
      <c r="E223" s="2" t="s">
        <v>185</v>
      </c>
      <c r="F223" s="4" t="str">
        <f>IFERROR(__xludf.DUMMYFUNCTION("IF(NOT(E223=""""), GoogleTranslate(E223,""auto"",""en""), """")"),"Wouldn't it be transmitted to the other person even if you speak English? ? I felt that it could lead to the solution to that question.")</f>
        <v>Wouldn't it be transmitted to the other person even if you speak English? ? I felt that it could lead to the solution to that question.</v>
      </c>
      <c r="G223" s="5" t="str">
        <f>IFERROR(__xludf.DUMMYFUNCTION("IF(NOT(E223=""""), GoogleTranslate(E223,""auto"",""ja""), """")"),"自分は英語を話しても相手に伝わらないんじゃないだろうか？？という疑問の解消につながる可能性があると感じたから。")</f>
        <v>自分は英語を話しても相手に伝わらないんじゃないだろうか？？という疑問の解消につながる可能性があると感じたから。</v>
      </c>
    </row>
    <row r="224">
      <c r="A224" s="3">
        <v>44898.970945775465</v>
      </c>
      <c r="B224" s="2" t="s">
        <v>68</v>
      </c>
      <c r="C224" s="2" t="s">
        <v>11</v>
      </c>
      <c r="D224" s="2">
        <v>10.0</v>
      </c>
      <c r="E224" s="2" t="s">
        <v>186</v>
      </c>
      <c r="F224" s="4" t="str">
        <f>IFERROR(__xludf.DUMMYFUNCTION("IF(NOT(E224=""""), GoogleTranslate(E224,""auto"",""en""), """")"),"It was a very valuable experience to be able to talk online while studying abroad and other foreigners in English.")</f>
        <v>It was a very valuable experience to be able to talk online while studying abroad and other foreigners in English.</v>
      </c>
      <c r="G224" s="5" t="str">
        <f>IFERROR(__xludf.DUMMYFUNCTION("IF(NOT(E224=""""), GoogleTranslate(E224,""auto"",""ja""), """")"),"留学などで外国の方と英語で話す機会があまりない中、オンラインで繋いでお話しできたのは非常に貴重な経験だったから。")</f>
        <v>留学などで外国の方と英語で話す機会があまりない中、オンラインで繋いでお話しできたのは非常に貴重な経験だったから。</v>
      </c>
    </row>
    <row r="225">
      <c r="A225" s="3">
        <v>44899.08818788195</v>
      </c>
      <c r="B225" s="2" t="s">
        <v>68</v>
      </c>
      <c r="C225" s="2" t="s">
        <v>11</v>
      </c>
      <c r="D225" s="2">
        <v>8.0</v>
      </c>
      <c r="E225" s="2" t="s">
        <v>187</v>
      </c>
      <c r="F225" s="4" t="str">
        <f>IFERROR(__xludf.DUMMYFUNCTION("IF(NOT(E225=""""), GoogleTranslate(E225,""auto"",""en""), """")"),"Even if I usually live in Japan, I don't have the opportunity to use English, so I think it's a very valuable experience to be able to use English in college classes.")</f>
        <v>Even if I usually live in Japan, I don't have the opportunity to use English, so I think it's a very valuable experience to be able to use English in college classes.</v>
      </c>
      <c r="G225" s="5" t="str">
        <f>IFERROR(__xludf.DUMMYFUNCTION("IF(NOT(E225=""""), GoogleTranslate(E225,""auto"",""ja""), """")"),"普段日本で生活していても、英語を使う機会はないため、大学の授業の中で英語を使う活動ができるというのはとても貴重な経験になると考えるから。")</f>
        <v>普段日本で生活していても、英語を使う機会はないため、大学の授業の中で英語を使う活動ができるというのはとても貴重な経験になると考えるから。</v>
      </c>
    </row>
    <row r="226">
      <c r="A226" s="3">
        <v>44899.404262615746</v>
      </c>
      <c r="B226" s="2" t="s">
        <v>68</v>
      </c>
      <c r="C226" s="2" t="s">
        <v>11</v>
      </c>
      <c r="D226" s="2">
        <v>10.0</v>
      </c>
      <c r="E226" s="2" t="s">
        <v>188</v>
      </c>
      <c r="F226" s="4" t="str">
        <f>IFERROR(__xludf.DUMMYFUNCTION("IF(NOT(E226=""""), GoogleTranslate(E226,""auto"",""en""), """")"),"Because there's no chance to talk with foreigners without going abroad in Japan. And, I could enjoy communication with the same old students.")</f>
        <v>Because there's no chance to talk with foreigners without going abroad in Japan. And, I could enjoy communication with the same old students.</v>
      </c>
      <c r="G226" s="5" t="str">
        <f>IFERROR(__xludf.DUMMYFUNCTION("IF(NOT(E226=""""), GoogleTranslate(E226,""auto"",""ja""), """")"),"日本に海外に行くことなく外国人と話をする機会がないからです。そして、私は同じ古い学生とのコミュニケーションを楽しむことができました。")</f>
        <v>日本に海外に行くことなく外国人と話をする機会がないからです。そして、私は同じ古い学生とのコミュニケーションを楽しむことができました。</v>
      </c>
    </row>
    <row r="227">
      <c r="A227" s="3">
        <v>44901.28671539352</v>
      </c>
      <c r="B227" s="2" t="s">
        <v>68</v>
      </c>
      <c r="C227" s="2" t="s">
        <v>11</v>
      </c>
      <c r="D227" s="2">
        <v>9.0</v>
      </c>
      <c r="F227" s="4" t="str">
        <f>IFERROR(__xludf.DUMMYFUNCTION("IF(NOT(E227=""""), GoogleTranslate(E227,""auto"",""en""), """")"),"")</f>
        <v/>
      </c>
      <c r="G227" s="5" t="str">
        <f>IFERROR(__xludf.DUMMYFUNCTION("IF(NOT(E227=""""), GoogleTranslate(E227,""auto"",""ja""), """")"),"")</f>
        <v/>
      </c>
    </row>
    <row r="228">
      <c r="A228" s="3">
        <v>44901.569355115746</v>
      </c>
      <c r="B228" s="2" t="s">
        <v>189</v>
      </c>
      <c r="C228" s="2" t="s">
        <v>11</v>
      </c>
      <c r="D228" s="2">
        <v>1.0</v>
      </c>
      <c r="F228" s="4" t="str">
        <f>IFERROR(__xludf.DUMMYFUNCTION("IF(NOT(E228=""""), GoogleTranslate(E228,""auto"",""en""), """")"),"")</f>
        <v/>
      </c>
      <c r="G228" s="5" t="str">
        <f>IFERROR(__xludf.DUMMYFUNCTION("IF(NOT(E228=""""), GoogleTranslate(E228,""auto"",""ja""), """")"),"")</f>
        <v/>
      </c>
    </row>
    <row r="229">
      <c r="A229" s="3">
        <v>44901.56951055556</v>
      </c>
      <c r="B229" s="2" t="s">
        <v>189</v>
      </c>
      <c r="C229" s="2" t="s">
        <v>8</v>
      </c>
      <c r="D229" s="2">
        <v>2.0</v>
      </c>
      <c r="E229" s="2" t="s">
        <v>190</v>
      </c>
      <c r="F229" s="4" t="str">
        <f>IFERROR(__xludf.DUMMYFUNCTION("IF(NOT(E229=""""), GoogleTranslate(E229,""auto"",""en""), """")"),"No")</f>
        <v>No</v>
      </c>
      <c r="G229" s="5" t="str">
        <f>IFERROR(__xludf.DUMMYFUNCTION("IF(NOT(E229=""""), GoogleTranslate(E229,""auto"",""ja""), """")"),"いいえ")</f>
        <v>いいえ</v>
      </c>
    </row>
    <row r="230">
      <c r="A230" s="3">
        <v>44901.56972648148</v>
      </c>
      <c r="B230" s="2" t="s">
        <v>189</v>
      </c>
      <c r="C230" s="2" t="s">
        <v>11</v>
      </c>
      <c r="D230" s="2">
        <v>5.0</v>
      </c>
      <c r="F230" s="4" t="str">
        <f>IFERROR(__xludf.DUMMYFUNCTION("IF(NOT(E230=""""), GoogleTranslate(E230,""auto"",""en""), """")"),"")</f>
        <v/>
      </c>
      <c r="G230" s="5" t="str">
        <f>IFERROR(__xludf.DUMMYFUNCTION("IF(NOT(E230=""""), GoogleTranslate(E230,""auto"",""ja""), """")"),"")</f>
        <v/>
      </c>
    </row>
    <row r="231">
      <c r="A231" s="3">
        <v>44901.56992378472</v>
      </c>
      <c r="B231" s="2" t="s">
        <v>189</v>
      </c>
      <c r="C231" s="2" t="s">
        <v>11</v>
      </c>
      <c r="D231" s="2">
        <v>7.0</v>
      </c>
      <c r="E231" s="2" t="s">
        <v>191</v>
      </c>
      <c r="F231" s="4" t="str">
        <f>IFERROR(__xludf.DUMMYFUNCTION("IF(NOT(E231=""""), GoogleTranslate(E231,""auto"",""en""), """")"),"none")</f>
        <v>none</v>
      </c>
      <c r="G231" s="5" t="str">
        <f>IFERROR(__xludf.DUMMYFUNCTION("IF(NOT(E231=""""), GoogleTranslate(E231,""auto"",""ja""), """")"),"無し")</f>
        <v>無し</v>
      </c>
    </row>
    <row r="232">
      <c r="A232" s="3">
        <v>44901.57006491898</v>
      </c>
      <c r="B232" s="2" t="s">
        <v>189</v>
      </c>
      <c r="C232" s="2" t="s">
        <v>11</v>
      </c>
      <c r="D232" s="2">
        <v>10.0</v>
      </c>
      <c r="F232" s="4" t="str">
        <f>IFERROR(__xludf.DUMMYFUNCTION("IF(NOT(E232=""""), GoogleTranslate(E232,""auto"",""en""), """")"),"")</f>
        <v/>
      </c>
      <c r="G232" s="5" t="str">
        <f>IFERROR(__xludf.DUMMYFUNCTION("IF(NOT(E232=""""), GoogleTranslate(E232,""auto"",""ja""), """")"),"")</f>
        <v/>
      </c>
    </row>
    <row r="233">
      <c r="A233" s="3">
        <v>44901.57055002315</v>
      </c>
      <c r="B233" s="2" t="s">
        <v>189</v>
      </c>
      <c r="C233" s="2" t="s">
        <v>11</v>
      </c>
      <c r="D233" s="2">
        <v>8.0</v>
      </c>
      <c r="F233" s="4" t="str">
        <f>IFERROR(__xludf.DUMMYFUNCTION("IF(NOT(E233=""""), GoogleTranslate(E233,""auto"",""en""), """")"),"")</f>
        <v/>
      </c>
      <c r="G233" s="5" t="str">
        <f>IFERROR(__xludf.DUMMYFUNCTION("IF(NOT(E233=""""), GoogleTranslate(E233,""auto"",""ja""), """")"),"")</f>
        <v/>
      </c>
    </row>
    <row r="234">
      <c r="A234" s="3">
        <v>44901.57059609954</v>
      </c>
      <c r="B234" s="2" t="s">
        <v>189</v>
      </c>
      <c r="C234" s="2" t="s">
        <v>11</v>
      </c>
      <c r="D234" s="2">
        <v>8.0</v>
      </c>
      <c r="F234" s="4" t="str">
        <f>IFERROR(__xludf.DUMMYFUNCTION("IF(NOT(E234=""""), GoogleTranslate(E234,""auto"",""en""), """")"),"")</f>
        <v/>
      </c>
      <c r="G234" s="5" t="str">
        <f>IFERROR(__xludf.DUMMYFUNCTION("IF(NOT(E234=""""), GoogleTranslate(E234,""auto"",""ja""), """")"),"")</f>
        <v/>
      </c>
    </row>
    <row r="235">
      <c r="A235" s="3">
        <v>44901.570603506945</v>
      </c>
      <c r="B235" s="2" t="s">
        <v>189</v>
      </c>
      <c r="C235" s="2" t="s">
        <v>11</v>
      </c>
      <c r="D235" s="2">
        <v>1.0</v>
      </c>
      <c r="F235" s="4" t="str">
        <f>IFERROR(__xludf.DUMMYFUNCTION("IF(NOT(E235=""""), GoogleTranslate(E235,""auto"",""en""), """")"),"")</f>
        <v/>
      </c>
      <c r="G235" s="5" t="str">
        <f>IFERROR(__xludf.DUMMYFUNCTION("IF(NOT(E235=""""), GoogleTranslate(E235,""auto"",""ja""), """")"),"")</f>
        <v/>
      </c>
    </row>
    <row r="236">
      <c r="A236" s="3">
        <v>44901.57073224537</v>
      </c>
      <c r="B236" s="2" t="s">
        <v>189</v>
      </c>
      <c r="C236" s="2" t="s">
        <v>11</v>
      </c>
      <c r="D236" s="2">
        <v>5.0</v>
      </c>
      <c r="E236" s="2" t="s">
        <v>192</v>
      </c>
      <c r="F236" s="4" t="str">
        <f>IFERROR(__xludf.DUMMYFUNCTION("IF(NOT(E236=""""), GoogleTranslate(E236,""auto"",""en""), """")"),"Not bad")</f>
        <v>Not bad</v>
      </c>
      <c r="G236" s="5" t="str">
        <f>IFERROR(__xludf.DUMMYFUNCTION("IF(NOT(E236=""""), GoogleTranslate(E236,""auto"",""ja""), """")"),"悪くない")</f>
        <v>悪くない</v>
      </c>
    </row>
    <row r="237">
      <c r="A237" s="3">
        <v>44901.57103104166</v>
      </c>
      <c r="B237" s="2" t="s">
        <v>189</v>
      </c>
      <c r="C237" s="2" t="s">
        <v>11</v>
      </c>
      <c r="D237" s="2">
        <v>5.0</v>
      </c>
      <c r="F237" s="4" t="str">
        <f>IFERROR(__xludf.DUMMYFUNCTION("IF(NOT(E237=""""), GoogleTranslate(E237,""auto"",""en""), """")"),"")</f>
        <v/>
      </c>
      <c r="G237" s="5" t="str">
        <f>IFERROR(__xludf.DUMMYFUNCTION("IF(NOT(E237=""""), GoogleTranslate(E237,""auto"",""ja""), """")"),"")</f>
        <v/>
      </c>
    </row>
    <row r="238">
      <c r="A238" s="3">
        <v>44901.57143377315</v>
      </c>
      <c r="B238" s="2" t="s">
        <v>189</v>
      </c>
      <c r="C238" s="2" t="s">
        <v>11</v>
      </c>
      <c r="D238" s="2">
        <v>6.0</v>
      </c>
      <c r="E238" s="2" t="s">
        <v>193</v>
      </c>
      <c r="F238" s="4" t="str">
        <f>IFERROR(__xludf.DUMMYFUNCTION("IF(NOT(E238=""""), GoogleTranslate(E238,""auto"",""en""), """")"),"You can have a new experience")</f>
        <v>You can have a new experience</v>
      </c>
      <c r="G238" s="5" t="str">
        <f>IFERROR(__xludf.DUMMYFUNCTION("IF(NOT(E238=""""), GoogleTranslate(E238,""auto"",""ja""), """")"),"あなたは新しい経験をすることができます")</f>
        <v>あなたは新しい経験をすることができます</v>
      </c>
    </row>
    <row r="239">
      <c r="A239" s="3">
        <v>44901.57150774305</v>
      </c>
      <c r="B239" s="2" t="s">
        <v>189</v>
      </c>
      <c r="C239" s="2" t="s">
        <v>11</v>
      </c>
      <c r="D239" s="2">
        <v>6.0</v>
      </c>
      <c r="E239" s="2" t="s">
        <v>194</v>
      </c>
      <c r="F239" s="4" t="str">
        <f>IFERROR(__xludf.DUMMYFUNCTION("IF(NOT(E239=""""), GoogleTranslate(E239,""auto"",""en""), """")"),"Can communicate with foreigners")</f>
        <v>Can communicate with foreigners</v>
      </c>
      <c r="G239" s="5" t="str">
        <f>IFERROR(__xludf.DUMMYFUNCTION("IF(NOT(E239=""""), GoogleTranslate(E239,""auto"",""ja""), """")"),"外国人とコミュニケーションをとることができます")</f>
        <v>外国人とコミュニケーションをとることができます</v>
      </c>
    </row>
    <row r="240">
      <c r="A240" s="3">
        <v>44901.57182355324</v>
      </c>
      <c r="B240" s="2" t="s">
        <v>189</v>
      </c>
      <c r="C240" s="2" t="s">
        <v>11</v>
      </c>
      <c r="D240" s="2">
        <v>0.0</v>
      </c>
      <c r="E240" s="2" t="s">
        <v>191</v>
      </c>
      <c r="F240" s="4" t="str">
        <f>IFERROR(__xludf.DUMMYFUNCTION("IF(NOT(E240=""""), GoogleTranslate(E240,""auto"",""en""), """")"),"none")</f>
        <v>none</v>
      </c>
      <c r="G240" s="5" t="str">
        <f>IFERROR(__xludf.DUMMYFUNCTION("IF(NOT(E240=""""), GoogleTranslate(E240,""auto"",""ja""), """")"),"無し")</f>
        <v>無し</v>
      </c>
    </row>
    <row r="241">
      <c r="A241" s="3">
        <v>44901.57189587963</v>
      </c>
      <c r="B241" s="2" t="s">
        <v>189</v>
      </c>
      <c r="C241" s="2" t="s">
        <v>11</v>
      </c>
      <c r="D241" s="2">
        <v>1.0</v>
      </c>
      <c r="E241" s="2" t="s">
        <v>195</v>
      </c>
      <c r="F241" s="4" t="str">
        <f>IFERROR(__xludf.DUMMYFUNCTION("IF(NOT(E241=""""), GoogleTranslate(E241,""auto"",""en""), """")"),"Because few people are doing this")</f>
        <v>Because few people are doing this</v>
      </c>
      <c r="G241" s="5" t="str">
        <f>IFERROR(__xludf.DUMMYFUNCTION("IF(NOT(E241=""""), GoogleTranslate(E241,""auto"",""ja""), """")"),"これをしている人はほとんどいないからです")</f>
        <v>これをしている人はほとんどいないからです</v>
      </c>
    </row>
    <row r="242">
      <c r="A242" s="3">
        <v>44901.57193800926</v>
      </c>
      <c r="B242" s="2" t="s">
        <v>189</v>
      </c>
      <c r="C242" s="2" t="s">
        <v>11</v>
      </c>
      <c r="D242" s="2">
        <v>1.0</v>
      </c>
      <c r="E242" s="2" t="s">
        <v>196</v>
      </c>
      <c r="F242" s="4" t="str">
        <f>IFERROR(__xludf.DUMMYFUNCTION("IF(NOT(E242=""""), GoogleTranslate(E242,""auto"",""en""), """")"),"I suggest to communicate more")</f>
        <v>I suggest to communicate more</v>
      </c>
      <c r="G242" s="5" t="str">
        <f>IFERROR(__xludf.DUMMYFUNCTION("IF(NOT(E242=""""), GoogleTranslate(E242,""auto"",""ja""), """")"),"もっとコミュニケーションをとることをお勧めします")</f>
        <v>もっとコミュニケーションをとることをお勧めします</v>
      </c>
    </row>
    <row r="243">
      <c r="A243" s="3">
        <v>44901.57210173611</v>
      </c>
      <c r="B243" s="2" t="s">
        <v>189</v>
      </c>
      <c r="C243" s="2" t="s">
        <v>11</v>
      </c>
      <c r="D243" s="2">
        <v>1.0</v>
      </c>
      <c r="E243" s="2" t="s">
        <v>197</v>
      </c>
      <c r="F243" s="4" t="str">
        <f>IFERROR(__xludf.DUMMYFUNCTION("IF(NOT(E243=""""), GoogleTranslate(E243,""auto"",""en""), """")"),"I hope to communicate a lot")</f>
        <v>I hope to communicate a lot</v>
      </c>
      <c r="G243" s="5" t="str">
        <f>IFERROR(__xludf.DUMMYFUNCTION("IF(NOT(E243=""""), GoogleTranslate(E243,""auto"",""ja""), """")"),"私はたくさんコミュニケーションをとることを望んでいます")</f>
        <v>私はたくさんコミュニケーションをとることを望んでいます</v>
      </c>
    </row>
    <row r="244">
      <c r="A244" s="3">
        <v>44901.57215608796</v>
      </c>
      <c r="B244" s="2" t="s">
        <v>189</v>
      </c>
      <c r="C244" s="2" t="s">
        <v>11</v>
      </c>
      <c r="D244" s="2">
        <v>5.0</v>
      </c>
      <c r="E244" s="2" t="s">
        <v>198</v>
      </c>
      <c r="F244" s="4" t="str">
        <f>IFERROR(__xludf.DUMMYFUNCTION("IF(NOT(E244=""""), GoogleTranslate(E244,""auto"",""en""), """")"),"none ")</f>
        <v>none </v>
      </c>
      <c r="G244" s="5" t="str">
        <f>IFERROR(__xludf.DUMMYFUNCTION("IF(NOT(E244=""""), GoogleTranslate(E244,""auto"",""ja""), """")"),"無し ")</f>
        <v>無し </v>
      </c>
    </row>
    <row r="245">
      <c r="A245" s="3">
        <v>44901.57216672454</v>
      </c>
      <c r="B245" s="2" t="s">
        <v>189</v>
      </c>
      <c r="C245" s="2" t="s">
        <v>11</v>
      </c>
      <c r="D245" s="2">
        <v>0.0</v>
      </c>
      <c r="E245" s="2" t="s">
        <v>191</v>
      </c>
      <c r="F245" s="4" t="str">
        <f>IFERROR(__xludf.DUMMYFUNCTION("IF(NOT(E245=""""), GoogleTranslate(E245,""auto"",""en""), """")"),"none")</f>
        <v>none</v>
      </c>
      <c r="G245" s="5" t="str">
        <f>IFERROR(__xludf.DUMMYFUNCTION("IF(NOT(E245=""""), GoogleTranslate(E245,""auto"",""ja""), """")"),"無し")</f>
        <v>無し</v>
      </c>
    </row>
    <row r="246">
      <c r="A246" s="3">
        <v>44901.572249895835</v>
      </c>
      <c r="B246" s="2" t="s">
        <v>189</v>
      </c>
      <c r="C246" s="2" t="s">
        <v>11</v>
      </c>
      <c r="D246" s="2">
        <v>5.0</v>
      </c>
      <c r="E246" s="2" t="s">
        <v>199</v>
      </c>
      <c r="F246" s="4" t="str">
        <f>IFERROR(__xludf.DUMMYFUNCTION("IF(NOT(E246=""""), GoogleTranslate(E246,""auto"",""en""), """")"),"I don't know ")</f>
        <v>I don't know </v>
      </c>
      <c r="G246" s="5" t="str">
        <f>IFERROR(__xludf.DUMMYFUNCTION("IF(NOT(E246=""""), GoogleTranslate(E246,""auto"",""ja""), """")"),"知らない")</f>
        <v>知らない</v>
      </c>
    </row>
    <row r="247">
      <c r="A247" s="3">
        <v>44901.57244851852</v>
      </c>
      <c r="B247" s="2" t="s">
        <v>189</v>
      </c>
      <c r="C247" s="2" t="s">
        <v>11</v>
      </c>
      <c r="D247" s="2">
        <v>2.0</v>
      </c>
      <c r="E247" s="2" t="s">
        <v>190</v>
      </c>
      <c r="F247" s="4" t="str">
        <f>IFERROR(__xludf.DUMMYFUNCTION("IF(NOT(E247=""""), GoogleTranslate(E247,""auto"",""en""), """")"),"No")</f>
        <v>No</v>
      </c>
      <c r="G247" s="5" t="str">
        <f>IFERROR(__xludf.DUMMYFUNCTION("IF(NOT(E247=""""), GoogleTranslate(E247,""auto"",""ja""), """")"),"いいえ")</f>
        <v>いいえ</v>
      </c>
    </row>
    <row r="248">
      <c r="A248" s="3">
        <v>44901.57294658565</v>
      </c>
      <c r="B248" s="2" t="s">
        <v>189</v>
      </c>
      <c r="C248" s="2" t="s">
        <v>11</v>
      </c>
      <c r="D248" s="2">
        <v>0.0</v>
      </c>
      <c r="F248" s="4" t="str">
        <f>IFERROR(__xludf.DUMMYFUNCTION("IF(NOT(E248=""""), GoogleTranslate(E248,""auto"",""en""), """")"),"")</f>
        <v/>
      </c>
      <c r="G248" s="5" t="str">
        <f>IFERROR(__xludf.DUMMYFUNCTION("IF(NOT(E248=""""), GoogleTranslate(E248,""auto"",""ja""), """")"),"")</f>
        <v/>
      </c>
    </row>
    <row r="249">
      <c r="A249" s="3">
        <v>44901.57304267361</v>
      </c>
      <c r="B249" s="2" t="s">
        <v>189</v>
      </c>
      <c r="C249" s="2" t="s">
        <v>11</v>
      </c>
      <c r="D249" s="2">
        <v>8.0</v>
      </c>
      <c r="E249" s="2" t="s">
        <v>200</v>
      </c>
      <c r="F249" s="4" t="str">
        <f>IFERROR(__xludf.DUMMYFUNCTION("IF(NOT(E249=""""), GoogleTranslate(E249,""auto"",""en""), """")"),"in")</f>
        <v>in</v>
      </c>
      <c r="G249" s="5" t="str">
        <f>IFERROR(__xludf.DUMMYFUNCTION("IF(NOT(E249=""""), GoogleTranslate(E249,""auto"",""ja""), """")"),"の")</f>
        <v>の</v>
      </c>
    </row>
    <row r="250">
      <c r="A250" s="3">
        <v>44901.573279432865</v>
      </c>
      <c r="B250" s="2" t="s">
        <v>189</v>
      </c>
      <c r="C250" s="2" t="s">
        <v>11</v>
      </c>
      <c r="D250" s="2">
        <v>3.0</v>
      </c>
      <c r="F250" s="4" t="str">
        <f>IFERROR(__xludf.DUMMYFUNCTION("IF(NOT(E250=""""), GoogleTranslate(E250,""auto"",""en""), """")"),"")</f>
        <v/>
      </c>
      <c r="G250" s="5" t="str">
        <f>IFERROR(__xludf.DUMMYFUNCTION("IF(NOT(E250=""""), GoogleTranslate(E250,""auto"",""ja""), """")"),"")</f>
        <v/>
      </c>
    </row>
    <row r="251">
      <c r="A251" s="3">
        <v>44901.5734587037</v>
      </c>
      <c r="B251" s="2" t="s">
        <v>189</v>
      </c>
      <c r="C251" s="2" t="s">
        <v>11</v>
      </c>
      <c r="D251" s="2">
        <v>5.0</v>
      </c>
      <c r="F251" s="4" t="str">
        <f>IFERROR(__xludf.DUMMYFUNCTION("IF(NOT(E251=""""), GoogleTranslate(E251,""auto"",""en""), """")"),"")</f>
        <v/>
      </c>
      <c r="G251" s="5" t="str">
        <f>IFERROR(__xludf.DUMMYFUNCTION("IF(NOT(E251=""""), GoogleTranslate(E251,""auto"",""ja""), """")"),"")</f>
        <v/>
      </c>
    </row>
    <row r="252">
      <c r="A252" s="3">
        <v>44901.57362871528</v>
      </c>
      <c r="B252" s="2" t="s">
        <v>189</v>
      </c>
      <c r="C252" s="2" t="s">
        <v>11</v>
      </c>
      <c r="D252" s="2">
        <v>8.0</v>
      </c>
      <c r="E252" s="2" t="s">
        <v>201</v>
      </c>
      <c r="F252" s="4" t="str">
        <f>IFERROR(__xludf.DUMMYFUNCTION("IF(NOT(E252=""""), GoogleTranslate(E252,""auto"",""en""), """")"),"Because I think this is a great experience")</f>
        <v>Because I think this is a great experience</v>
      </c>
      <c r="G252" s="5" t="str">
        <f>IFERROR(__xludf.DUMMYFUNCTION("IF(NOT(E252=""""), GoogleTranslate(E252,""auto"",""ja""), """")"),"これは素晴らしい経験だと思うからです")</f>
        <v>これは素晴らしい経験だと思うからです</v>
      </c>
    </row>
    <row r="253">
      <c r="A253" s="3">
        <v>44901.57390215278</v>
      </c>
      <c r="B253" s="2" t="s">
        <v>189</v>
      </c>
      <c r="C253" s="2" t="s">
        <v>11</v>
      </c>
      <c r="D253" s="2">
        <v>5.0</v>
      </c>
      <c r="E253" s="2" t="s">
        <v>202</v>
      </c>
      <c r="F253" s="4" t="str">
        <f>IFERROR(__xludf.DUMMYFUNCTION("IF(NOT(E253=""""), GoogleTranslate(E253,""auto"",""en""), """")"),"The process must be very invested to all of all, only 5 points")</f>
        <v>The process must be very invested to all of all, only 5 points</v>
      </c>
      <c r="G253" s="5" t="str">
        <f>IFERROR(__xludf.DUMMYFUNCTION("IF(NOT(E253=""""), GoogleTranslate(E253,""auto"",""ja""), """")"),"プロセスは、すべてに非常に投資する必要があり、わずか5ポイント")</f>
        <v>プロセスは、すべてに非常に投資する必要があり、わずか5ポイント</v>
      </c>
    </row>
    <row r="254">
      <c r="A254" s="3">
        <v>44901.57605767361</v>
      </c>
      <c r="B254" s="2" t="s">
        <v>189</v>
      </c>
      <c r="C254" s="2" t="s">
        <v>11</v>
      </c>
      <c r="D254" s="2">
        <v>5.0</v>
      </c>
      <c r="E254" s="2" t="s">
        <v>203</v>
      </c>
      <c r="F254" s="4" t="str">
        <f>IFERROR(__xludf.DUMMYFUNCTION("IF(NOT(E254=""""), GoogleTranslate(E254,""auto"",""en""), """")"),"It’s funny ")</f>
        <v>It’s funny </v>
      </c>
      <c r="G254" s="5" t="str">
        <f>IFERROR(__xludf.DUMMYFUNCTION("IF(NOT(E254=""""), GoogleTranslate(E254,""auto"",""ja""), """")"),"それはおかしいです")</f>
        <v>それはおかしいです</v>
      </c>
    </row>
    <row r="255">
      <c r="A255" s="3">
        <v>44901.57625133102</v>
      </c>
      <c r="B255" s="2" t="s">
        <v>189</v>
      </c>
      <c r="C255" s="2" t="s">
        <v>11</v>
      </c>
      <c r="D255" s="2">
        <v>5.0</v>
      </c>
      <c r="E255" s="2" t="s">
        <v>204</v>
      </c>
      <c r="F255" s="4" t="str">
        <f>IFERROR(__xludf.DUMMYFUNCTION("IF(NOT(E255=""""), GoogleTranslate(E255,""auto"",""en""), """")"),"Because it’s fun")</f>
        <v>Because it’s fun</v>
      </c>
      <c r="G255" s="5" t="str">
        <f>IFERROR(__xludf.DUMMYFUNCTION("IF(NOT(E255=""""), GoogleTranslate(E255,""auto"",""ja""), """")"),"楽しいからです")</f>
        <v>楽しいからです</v>
      </c>
    </row>
    <row r="256">
      <c r="A256" s="3">
        <v>44902.06645974537</v>
      </c>
      <c r="B256" s="2" t="s">
        <v>68</v>
      </c>
      <c r="C256" s="2" t="s">
        <v>11</v>
      </c>
      <c r="D256" s="2">
        <v>7.0</v>
      </c>
      <c r="E256" s="2" t="s">
        <v>205</v>
      </c>
      <c r="F256" s="4" t="str">
        <f>IFERROR(__xludf.DUMMYFUNCTION("IF(NOT(E256=""""), GoogleTranslate(E256,""auto"",""en""), """")"),"It was a fun and fruitful experience, but it was a bit difficult to make a story every time.")</f>
        <v>It was a fun and fruitful experience, but it was a bit difficult to make a story every time.</v>
      </c>
      <c r="G256" s="5" t="str">
        <f>IFERROR(__xludf.DUMMYFUNCTION("IF(NOT(E256=""""), GoogleTranslate(E256,""auto"",""ja""), """")"),"楽しかったし実りのある経験だったが、毎回話すことを作ってくるのは少し大変だった。")</f>
        <v>楽しかったし実りのある経験だったが、毎回話すことを作ってくるのは少し大変だった。</v>
      </c>
    </row>
    <row r="257">
      <c r="A257" s="3">
        <v>44903.61194693287</v>
      </c>
      <c r="B257" s="2" t="s">
        <v>189</v>
      </c>
      <c r="C257" s="2" t="s">
        <v>11</v>
      </c>
      <c r="D257" s="2">
        <v>5.0</v>
      </c>
      <c r="E257" s="2" t="s">
        <v>206</v>
      </c>
      <c r="F257" s="4" t="str">
        <f>IFERROR(__xludf.DUMMYFUNCTION("IF(NOT(E257=""""), GoogleTranslate(E257,""auto"",""en""), """")"),"no")</f>
        <v>no</v>
      </c>
      <c r="G257" s="5" t="str">
        <f>IFERROR(__xludf.DUMMYFUNCTION("IF(NOT(E257=""""), GoogleTranslate(E257,""auto"",""ja""), """")"),"番号")</f>
        <v>番号</v>
      </c>
    </row>
    <row r="258">
      <c r="A258" s="3">
        <v>44903.61207641204</v>
      </c>
      <c r="B258" s="2" t="s">
        <v>189</v>
      </c>
      <c r="C258" s="2" t="s">
        <v>11</v>
      </c>
      <c r="D258" s="2">
        <v>10.0</v>
      </c>
      <c r="F258" s="4" t="str">
        <f>IFERROR(__xludf.DUMMYFUNCTION("IF(NOT(E258=""""), GoogleTranslate(E258,""auto"",""en""), """")"),"")</f>
        <v/>
      </c>
      <c r="G258" s="5" t="str">
        <f>IFERROR(__xludf.DUMMYFUNCTION("IF(NOT(E258=""""), GoogleTranslate(E258,""auto"",""ja""), """")"),"")</f>
        <v/>
      </c>
    </row>
    <row r="259">
      <c r="A259" s="3">
        <v>44903.615052905094</v>
      </c>
      <c r="B259" s="2" t="s">
        <v>189</v>
      </c>
      <c r="C259" s="2" t="s">
        <v>11</v>
      </c>
      <c r="D259" s="2">
        <v>0.0</v>
      </c>
      <c r="F259" s="4" t="str">
        <f>IFERROR(__xludf.DUMMYFUNCTION("IF(NOT(E259=""""), GoogleTranslate(E259,""auto"",""en""), """")"),"")</f>
        <v/>
      </c>
      <c r="G259" s="5" t="str">
        <f>IFERROR(__xludf.DUMMYFUNCTION("IF(NOT(E259=""""), GoogleTranslate(E259,""auto"",""ja""), """")"),"")</f>
        <v/>
      </c>
    </row>
    <row r="260">
      <c r="A260" s="3">
        <v>44903.615114768516</v>
      </c>
      <c r="B260" s="2" t="s">
        <v>189</v>
      </c>
      <c r="C260" s="2" t="s">
        <v>11</v>
      </c>
      <c r="D260" s="2">
        <v>6.0</v>
      </c>
      <c r="F260" s="4" t="str">
        <f>IFERROR(__xludf.DUMMYFUNCTION("IF(NOT(E260=""""), GoogleTranslate(E260,""auto"",""en""), """")"),"")</f>
        <v/>
      </c>
      <c r="G260" s="5" t="str">
        <f>IFERROR(__xludf.DUMMYFUNCTION("IF(NOT(E260=""""), GoogleTranslate(E260,""auto"",""ja""), """")"),"")</f>
        <v/>
      </c>
    </row>
    <row r="261">
      <c r="A261" s="3">
        <v>44903.615310277775</v>
      </c>
      <c r="B261" s="2" t="s">
        <v>189</v>
      </c>
      <c r="C261" s="2" t="s">
        <v>11</v>
      </c>
      <c r="D261" s="2">
        <v>8.0</v>
      </c>
      <c r="E261" s="2" t="s">
        <v>207</v>
      </c>
      <c r="F261" s="4" t="str">
        <f>IFERROR(__xludf.DUMMYFUNCTION("IF(NOT(E261=""""), GoogleTranslate(E261,""auto"",""en""), """")"),"very convenient")</f>
        <v>very convenient</v>
      </c>
      <c r="G261" s="5" t="str">
        <f>IFERROR(__xludf.DUMMYFUNCTION("IF(NOT(E261=""""), GoogleTranslate(E261,""auto"",""ja""), """")"),"とても便利")</f>
        <v>とても便利</v>
      </c>
    </row>
    <row r="262">
      <c r="A262" s="3">
        <v>44903.61540068287</v>
      </c>
      <c r="B262" s="2" t="s">
        <v>189</v>
      </c>
      <c r="C262" s="2" t="s">
        <v>11</v>
      </c>
      <c r="D262" s="2">
        <v>7.0</v>
      </c>
      <c r="E262" s="2" t="s">
        <v>208</v>
      </c>
      <c r="F262" s="4" t="str">
        <f>IFERROR(__xludf.DUMMYFUNCTION("IF(NOT(E262=""""), GoogleTranslate(E262,""auto"",""en""), """")"),"Can increase the ability")</f>
        <v>Can increase the ability</v>
      </c>
      <c r="G262" s="5" t="str">
        <f>IFERROR(__xludf.DUMMYFUNCTION("IF(NOT(E262=""""), GoogleTranslate(E262,""auto"",""ja""), """")"),"能力を高めることができます")</f>
        <v>能力を高めることができます</v>
      </c>
    </row>
    <row r="263">
      <c r="A263" s="3">
        <v>44903.61541953703</v>
      </c>
      <c r="B263" s="2" t="s">
        <v>189</v>
      </c>
      <c r="C263" s="2" t="s">
        <v>11</v>
      </c>
      <c r="D263" s="2">
        <v>7.0</v>
      </c>
      <c r="E263" s="2" t="s">
        <v>209</v>
      </c>
      <c r="F263" s="4" t="str">
        <f>IFERROR(__xludf.DUMMYFUNCTION("IF(NOT(E263=""""), GoogleTranslate(E263,""auto"",""en""), """")"),"Convenient and everyone can use")</f>
        <v>Convenient and everyone can use</v>
      </c>
      <c r="G263" s="5" t="str">
        <f>IFERROR(__xludf.DUMMYFUNCTION("IF(NOT(E263=""""), GoogleTranslate(E263,""auto"",""ja""), """")"),"便利で、誰もが使用できます")</f>
        <v>便利で、誰もが使用できます</v>
      </c>
    </row>
    <row r="264">
      <c r="A264" s="3">
        <v>44903.615501423614</v>
      </c>
      <c r="B264" s="2" t="s">
        <v>189</v>
      </c>
      <c r="C264" s="2" t="s">
        <v>11</v>
      </c>
      <c r="D264" s="2">
        <v>7.0</v>
      </c>
      <c r="E264" s="2" t="s">
        <v>207</v>
      </c>
      <c r="F264" s="4" t="str">
        <f>IFERROR(__xludf.DUMMYFUNCTION("IF(NOT(E264=""""), GoogleTranslate(E264,""auto"",""en""), """")"),"very convenient")</f>
        <v>very convenient</v>
      </c>
      <c r="G264" s="5" t="str">
        <f>IFERROR(__xludf.DUMMYFUNCTION("IF(NOT(E264=""""), GoogleTranslate(E264,""auto"",""ja""), """")"),"とても便利")</f>
        <v>とても便利</v>
      </c>
    </row>
    <row r="265">
      <c r="A265" s="3">
        <v>44903.61560443287</v>
      </c>
      <c r="B265" s="2" t="s">
        <v>189</v>
      </c>
      <c r="C265" s="2" t="s">
        <v>11</v>
      </c>
      <c r="D265" s="2">
        <v>5.0</v>
      </c>
      <c r="E265" s="2" t="s">
        <v>210</v>
      </c>
      <c r="F265" s="4" t="str">
        <f>IFERROR(__xludf.DUMMYFUNCTION("IF(NOT(E265=""""), GoogleTranslate(E265,""auto"",""en""), """")"),"There are desirable things, there are unsuitable things")</f>
        <v>There are desirable things, there are unsuitable things</v>
      </c>
      <c r="G265" s="5" t="str">
        <f>IFERROR(__xludf.DUMMYFUNCTION("IF(NOT(E265=""""), GoogleTranslate(E265,""auto"",""ja""), """")"),"望ましいものがあり、不適切なものがあります")</f>
        <v>望ましいものがあり、不適切なものがあります</v>
      </c>
    </row>
    <row r="266">
      <c r="A266" s="3">
        <v>44903.615604108796</v>
      </c>
      <c r="B266" s="2" t="s">
        <v>189</v>
      </c>
      <c r="C266" s="2" t="s">
        <v>11</v>
      </c>
      <c r="D266" s="2">
        <v>10.0</v>
      </c>
      <c r="E266" s="2" t="s">
        <v>211</v>
      </c>
      <c r="F266" s="4" t="str">
        <f>IFERROR(__xludf.DUMMYFUNCTION("IF(NOT(E266=""""), GoogleTranslate(E266,""auto"",""en""), """")"),"Very convenient")</f>
        <v>Very convenient</v>
      </c>
      <c r="G266" s="5" t="str">
        <f>IFERROR(__xludf.DUMMYFUNCTION("IF(NOT(E266=""""), GoogleTranslate(E266,""auto"",""ja""), """")"),"とても便利")</f>
        <v>とても便利</v>
      </c>
    </row>
    <row r="267">
      <c r="A267" s="3">
        <v>44903.61563552084</v>
      </c>
      <c r="B267" s="2" t="s">
        <v>189</v>
      </c>
      <c r="C267" s="2" t="s">
        <v>11</v>
      </c>
      <c r="D267" s="2">
        <v>6.0</v>
      </c>
      <c r="E267" s="2" t="s">
        <v>212</v>
      </c>
      <c r="F267" s="4" t="str">
        <f>IFERROR(__xludf.DUMMYFUNCTION("IF(NOT(E267=""""), GoogleTranslate(E267,""auto"",""en""), """")"),"It feels similar to Google Meet")</f>
        <v>It feels similar to Google Meet</v>
      </c>
      <c r="G267" s="5" t="str">
        <f>IFERROR(__xludf.DUMMYFUNCTION("IF(NOT(E267=""""), GoogleTranslate(E267,""auto"",""ja""), """")"),"Google Meetに似ています")</f>
        <v>Google Meetに似ています</v>
      </c>
    </row>
    <row r="268">
      <c r="A268" s="3">
        <v>44903.615648657404</v>
      </c>
      <c r="B268" s="2" t="s">
        <v>189</v>
      </c>
      <c r="C268" s="2" t="s">
        <v>11</v>
      </c>
      <c r="D268" s="2">
        <v>0.0</v>
      </c>
      <c r="E268" s="2" t="s">
        <v>213</v>
      </c>
      <c r="F268" s="4" t="str">
        <f>IFERROR(__xludf.DUMMYFUNCTION("IF(NOT(E268=""""), GoogleTranslate(E268,""auto"",""en""), """")"),"I don’t like English ")</f>
        <v>I don’t like English </v>
      </c>
      <c r="G268" s="5" t="str">
        <f>IFERROR(__xludf.DUMMYFUNCTION("IF(NOT(E268=""""), GoogleTranslate(E268,""auto"",""ja""), """")"),"私は英語が好きではありません")</f>
        <v>私は英語が好きではありません</v>
      </c>
    </row>
    <row r="269">
      <c r="A269" s="3">
        <v>44903.61568690972</v>
      </c>
      <c r="B269" s="2" t="s">
        <v>189</v>
      </c>
      <c r="C269" s="2" t="s">
        <v>11</v>
      </c>
      <c r="D269" s="2">
        <v>0.0</v>
      </c>
      <c r="E269" s="2" t="s">
        <v>214</v>
      </c>
      <c r="F269" s="4" t="str">
        <f>IFERROR(__xludf.DUMMYFUNCTION("IF(NOT(E269=""""), GoogleTranslate(E269,""auto"",""en""), """")"),"Cuz I won't use that but school homework")</f>
        <v>Cuz I won't use that but school homework</v>
      </c>
      <c r="G269" s="5" t="str">
        <f>IFERROR(__xludf.DUMMYFUNCTION("IF(NOT(E269=""""), GoogleTranslate(E269,""auto"",""ja""), """")"),"私は学校の宿題以外はそれを使用しません")</f>
        <v>私は学校の宿題以外はそれを使用しません</v>
      </c>
    </row>
    <row r="270">
      <c r="A270" s="3">
        <v>44903.61579931713</v>
      </c>
      <c r="B270" s="2" t="s">
        <v>189</v>
      </c>
      <c r="C270" s="2" t="s">
        <v>11</v>
      </c>
      <c r="D270" s="2">
        <v>10.0</v>
      </c>
      <c r="E270" s="2" t="s">
        <v>215</v>
      </c>
      <c r="F270" s="4" t="str">
        <f>IFERROR(__xludf.DUMMYFUNCTION("IF(NOT(E270=""""), GoogleTranslate(E270,""auto"",""en""), """")"),"Very good and interesting")</f>
        <v>Very good and interesting</v>
      </c>
      <c r="G270" s="5" t="str">
        <f>IFERROR(__xludf.DUMMYFUNCTION("IF(NOT(E270=""""), GoogleTranslate(E270,""auto"",""ja""), """")"),"とても良くて面白い")</f>
        <v>とても良くて面白い</v>
      </c>
    </row>
    <row r="271">
      <c r="A271" s="3">
        <v>44903.61579989584</v>
      </c>
      <c r="B271" s="2" t="s">
        <v>189</v>
      </c>
      <c r="C271" s="2" t="s">
        <v>11</v>
      </c>
      <c r="D271" s="2">
        <v>7.0</v>
      </c>
      <c r="E271" s="2" t="s">
        <v>216</v>
      </c>
      <c r="F271" s="4" t="str">
        <f>IFERROR(__xludf.DUMMYFUNCTION("IF(NOT(E271=""""), GoogleTranslate(E271,""auto"",""en""), """")"),"convenient")</f>
        <v>convenient</v>
      </c>
      <c r="G271" s="5" t="str">
        <f>IFERROR(__xludf.DUMMYFUNCTION("IF(NOT(E271=""""), GoogleTranslate(E271,""auto"",""ja""), """")"),"便利")</f>
        <v>便利</v>
      </c>
    </row>
    <row r="272">
      <c r="A272" s="3">
        <v>44903.61581217592</v>
      </c>
      <c r="B272" s="2" t="s">
        <v>189</v>
      </c>
      <c r="C272" s="2" t="s">
        <v>8</v>
      </c>
      <c r="D272" s="2">
        <v>10.0</v>
      </c>
      <c r="E272" s="2" t="s">
        <v>217</v>
      </c>
      <c r="F272" s="4" t="str">
        <f>IFERROR(__xludf.DUMMYFUNCTION("IF(NOT(E272=""""), GoogleTranslate(E272,""auto"",""en""), """")"),"Good and fun!")</f>
        <v>Good and fun!</v>
      </c>
      <c r="G272" s="5" t="str">
        <f>IFERROR(__xludf.DUMMYFUNCTION("IF(NOT(E272=""""), GoogleTranslate(E272,""auto"",""ja""), """")"),"良いと楽しい！")</f>
        <v>良いと楽しい！</v>
      </c>
    </row>
    <row r="273">
      <c r="A273" s="3">
        <v>44903.615846064815</v>
      </c>
      <c r="B273" s="2" t="s">
        <v>189</v>
      </c>
      <c r="C273" s="2" t="s">
        <v>11</v>
      </c>
      <c r="D273" s="2">
        <v>4.0</v>
      </c>
      <c r="E273" s="2" t="s">
        <v>218</v>
      </c>
      <c r="F273" s="4" t="str">
        <f>IFERROR(__xludf.DUMMYFUNCTION("IF(NOT(E273=""""), GoogleTranslate(E273,""auto"",""en""), """")"),"Can be clearly paid")</f>
        <v>Can be clearly paid</v>
      </c>
      <c r="G273" s="5" t="str">
        <f>IFERROR(__xludf.DUMMYFUNCTION("IF(NOT(E273=""""), GoogleTranslate(E273,""auto"",""ja""), """")"),"はっきりと支払うことができます")</f>
        <v>はっきりと支払うことができます</v>
      </c>
    </row>
    <row r="274">
      <c r="A274" s="3">
        <v>44903.61585598379</v>
      </c>
      <c r="B274" s="2" t="s">
        <v>189</v>
      </c>
      <c r="C274" s="2" t="s">
        <v>11</v>
      </c>
      <c r="D274" s="2">
        <v>7.0</v>
      </c>
      <c r="E274" s="2" t="s">
        <v>219</v>
      </c>
      <c r="F274" s="4" t="str">
        <f>IFERROR(__xludf.DUMMYFUNCTION("IF(NOT(E274=""""), GoogleTranslate(E274,""auto"",""en""), """")"),"Because talking to foreigners is interesting.")</f>
        <v>Because talking to foreigners is interesting.</v>
      </c>
      <c r="G274" s="5" t="str">
        <f>IFERROR(__xludf.DUMMYFUNCTION("IF(NOT(E274=""""), GoogleTranslate(E274,""auto"",""ja""), """")"),"外国人と話すのは面白いからです。")</f>
        <v>外国人と話すのは面白いからです。</v>
      </c>
    </row>
    <row r="275">
      <c r="A275" s="3">
        <v>44903.61586046296</v>
      </c>
      <c r="B275" s="2" t="s">
        <v>189</v>
      </c>
      <c r="C275" s="2" t="s">
        <v>11</v>
      </c>
      <c r="D275" s="2">
        <v>7.0</v>
      </c>
      <c r="E275" s="2" t="s">
        <v>220</v>
      </c>
      <c r="F275" s="4" t="str">
        <f>IFERROR(__xludf.DUMMYFUNCTION("IF(NOT(E275=""""), GoogleTranslate(E275,""auto"",""en""), """")"),"Because it is convenient and useful")</f>
        <v>Because it is convenient and useful</v>
      </c>
      <c r="G275" s="5" t="str">
        <f>IFERROR(__xludf.DUMMYFUNCTION("IF(NOT(E275=""""), GoogleTranslate(E275,""auto"",""ja""), """")"),"便利で便利だからです")</f>
        <v>便利で便利だからです</v>
      </c>
    </row>
    <row r="276">
      <c r="A276" s="3">
        <v>44903.61586491898</v>
      </c>
      <c r="B276" s="2" t="s">
        <v>189</v>
      </c>
      <c r="C276" s="2" t="s">
        <v>11</v>
      </c>
      <c r="D276" s="2">
        <v>5.0</v>
      </c>
      <c r="E276" s="2" t="s">
        <v>221</v>
      </c>
      <c r="F276" s="4" t="str">
        <f>IFERROR(__xludf.DUMMYFUNCTION("IF(NOT(E276=""""), GoogleTranslate(E276,""auto"",""en""), """")"),"Good and bad")</f>
        <v>Good and bad</v>
      </c>
      <c r="G276" s="5" t="str">
        <f>IFERROR(__xludf.DUMMYFUNCTION("IF(NOT(E276=""""), GoogleTranslate(E276,""auto"",""ja""), """")"),"良いことも悪い")</f>
        <v>良いことも悪い</v>
      </c>
    </row>
    <row r="277">
      <c r="A277" s="3">
        <v>44903.61586799768</v>
      </c>
      <c r="B277" s="2" t="s">
        <v>189</v>
      </c>
      <c r="C277" s="2" t="s">
        <v>11</v>
      </c>
      <c r="D277" s="2">
        <v>7.0</v>
      </c>
      <c r="E277" s="2" t="s">
        <v>222</v>
      </c>
      <c r="F277" s="4" t="str">
        <f>IFERROR(__xludf.DUMMYFUNCTION("IF(NOT(E277=""""), GoogleTranslate(E277,""auto"",""en""), """")"),"It can be more convenient to communicate with people from various places")</f>
        <v>It can be more convenient to communicate with people from various places</v>
      </c>
      <c r="G277" s="5" t="str">
        <f>IFERROR(__xludf.DUMMYFUNCTION("IF(NOT(E277=""""), GoogleTranslate(E277,""auto"",""ja""), """")"),"さまざまな場所の人々とコミュニケーションをとる方が便利です")</f>
        <v>さまざまな場所の人々とコミュニケーションをとる方が便利です</v>
      </c>
    </row>
    <row r="278">
      <c r="A278" s="3">
        <v>44903.615893738424</v>
      </c>
      <c r="B278" s="2" t="s">
        <v>189</v>
      </c>
      <c r="C278" s="2" t="s">
        <v>11</v>
      </c>
      <c r="D278" s="2">
        <v>10.0</v>
      </c>
      <c r="F278" s="4" t="str">
        <f>IFERROR(__xludf.DUMMYFUNCTION("IF(NOT(E278=""""), GoogleTranslate(E278,""auto"",""en""), """")"),"")</f>
        <v/>
      </c>
      <c r="G278" s="5" t="str">
        <f>IFERROR(__xludf.DUMMYFUNCTION("IF(NOT(E278=""""), GoogleTranslate(E278,""auto"",""ja""), """")"),"")</f>
        <v/>
      </c>
    </row>
    <row r="279">
      <c r="A279" s="3">
        <v>44903.61591113426</v>
      </c>
      <c r="B279" s="2" t="s">
        <v>189</v>
      </c>
      <c r="C279" s="2" t="s">
        <v>11</v>
      </c>
      <c r="D279" s="2">
        <v>7.0</v>
      </c>
      <c r="F279" s="4" t="str">
        <f>IFERROR(__xludf.DUMMYFUNCTION("IF(NOT(E279=""""), GoogleTranslate(E279,""auto"",""en""), """")"),"")</f>
        <v/>
      </c>
      <c r="G279" s="5" t="str">
        <f>IFERROR(__xludf.DUMMYFUNCTION("IF(NOT(E279=""""), GoogleTranslate(E279,""auto"",""ja""), """")"),"")</f>
        <v/>
      </c>
    </row>
    <row r="280">
      <c r="A280" s="3">
        <v>44903.615933368055</v>
      </c>
      <c r="B280" s="2" t="s">
        <v>189</v>
      </c>
      <c r="C280" s="2" t="s">
        <v>11</v>
      </c>
      <c r="D280" s="2">
        <v>10.0</v>
      </c>
      <c r="F280" s="4" t="str">
        <f>IFERROR(__xludf.DUMMYFUNCTION("IF(NOT(E280=""""), GoogleTranslate(E280,""auto"",""en""), """")"),"")</f>
        <v/>
      </c>
      <c r="G280" s="5" t="str">
        <f>IFERROR(__xludf.DUMMYFUNCTION("IF(NOT(E280=""""), GoogleTranslate(E280,""auto"",""ja""), """")"),"")</f>
        <v/>
      </c>
    </row>
    <row r="281">
      <c r="A281" s="3">
        <v>44903.6159916551</v>
      </c>
      <c r="B281" s="2" t="s">
        <v>189</v>
      </c>
      <c r="C281" s="2" t="s">
        <v>11</v>
      </c>
      <c r="D281" s="2">
        <v>5.0</v>
      </c>
      <c r="E281" s="2" t="s">
        <v>223</v>
      </c>
      <c r="F281" s="4" t="str">
        <f>IFERROR(__xludf.DUMMYFUNCTION("IF(NOT(E281=""""), GoogleTranslate(E281,""auto"",""en""), """")"),"This platform is very convenient")</f>
        <v>This platform is very convenient</v>
      </c>
      <c r="G281" s="5" t="str">
        <f>IFERROR(__xludf.DUMMYFUNCTION("IF(NOT(E281=""""), GoogleTranslate(E281,""auto"",""ja""), """")"),"このプラットフォームは非常に便利です")</f>
        <v>このプラットフォームは非常に便利です</v>
      </c>
    </row>
    <row r="282">
      <c r="A282" s="3">
        <v>44903.61600787037</v>
      </c>
      <c r="B282" s="2" t="s">
        <v>189</v>
      </c>
      <c r="C282" s="2" t="s">
        <v>11</v>
      </c>
      <c r="D282" s="2">
        <v>7.0</v>
      </c>
      <c r="E282" s="2" t="s">
        <v>224</v>
      </c>
      <c r="F282" s="4" t="str">
        <f>IFERROR(__xludf.DUMMYFUNCTION("IF(NOT(E282=""""), GoogleTranslate(E282,""auto"",""en""), """")"),"I like english")</f>
        <v>I like english</v>
      </c>
      <c r="G282" s="5" t="str">
        <f>IFERROR(__xludf.DUMMYFUNCTION("IF(NOT(E282=""""), GoogleTranslate(E282,""auto"",""ja""), """")"),"私は英語が好きです")</f>
        <v>私は英語が好きです</v>
      </c>
    </row>
    <row r="283">
      <c r="A283" s="3">
        <v>44903.61600792824</v>
      </c>
      <c r="B283" s="2" t="s">
        <v>189</v>
      </c>
      <c r="C283" s="2" t="s">
        <v>11</v>
      </c>
      <c r="D283" s="2">
        <v>9.0</v>
      </c>
      <c r="E283" s="2" t="s">
        <v>225</v>
      </c>
      <c r="F283" s="4" t="str">
        <f>IFERROR(__xludf.DUMMYFUNCTION("IF(NOT(E283=""""), GoogleTranslate(E283,""auto"",""en""), """")"),"This platform is convenient and can make some foreign friends")</f>
        <v>This platform is convenient and can make some foreign friends</v>
      </c>
      <c r="G283" s="5" t="str">
        <f>IFERROR(__xludf.DUMMYFUNCTION("IF(NOT(E283=""""), GoogleTranslate(E283,""auto"",""ja""), """")"),"このプラットフォームは便利で、外国人の友達を作ることができます")</f>
        <v>このプラットフォームは便利で、外国人の友達を作ることができます</v>
      </c>
    </row>
    <row r="284">
      <c r="A284" s="3">
        <v>44903.61606236111</v>
      </c>
      <c r="B284" s="2" t="s">
        <v>189</v>
      </c>
      <c r="C284" s="2" t="s">
        <v>11</v>
      </c>
      <c r="D284" s="2">
        <v>8.0</v>
      </c>
      <c r="F284" s="4" t="str">
        <f>IFERROR(__xludf.DUMMYFUNCTION("IF(NOT(E284=""""), GoogleTranslate(E284,""auto"",""en""), """")"),"")</f>
        <v/>
      </c>
      <c r="G284" s="5" t="str">
        <f>IFERROR(__xludf.DUMMYFUNCTION("IF(NOT(E284=""""), GoogleTranslate(E284,""auto"",""ja""), """")"),"")</f>
        <v/>
      </c>
    </row>
    <row r="285">
      <c r="A285" s="3">
        <v>44903.616572175924</v>
      </c>
      <c r="B285" s="2" t="s">
        <v>189</v>
      </c>
      <c r="C285" s="2" t="s">
        <v>11</v>
      </c>
      <c r="D285" s="2">
        <v>7.0</v>
      </c>
      <c r="E285" s="2" t="s">
        <v>226</v>
      </c>
      <c r="F285" s="4" t="str">
        <f>IFERROR(__xludf.DUMMYFUNCTION("IF(NOT(E285=""""), GoogleTranslate(E285,""auto"",""en""), """")"),"It can be more convenient for us to communicate with others")</f>
        <v>It can be more convenient for us to communicate with others</v>
      </c>
      <c r="G285" s="5" t="str">
        <f>IFERROR(__xludf.DUMMYFUNCTION("IF(NOT(E285=""""), GoogleTranslate(E285,""auto"",""ja""), """")"),"他の人とコミュニケーションをとる方が便利です")</f>
        <v>他の人とコミュニケーションをとる方が便利です</v>
      </c>
    </row>
    <row r="286">
      <c r="A286" s="3">
        <v>44903.61805464121</v>
      </c>
      <c r="B286" s="2" t="s">
        <v>189</v>
      </c>
      <c r="C286" s="2" t="s">
        <v>11</v>
      </c>
      <c r="D286" s="2">
        <v>10.0</v>
      </c>
      <c r="F286" s="4" t="str">
        <f>IFERROR(__xludf.DUMMYFUNCTION("IF(NOT(E286=""""), GoogleTranslate(E286,""auto"",""en""), """")"),"")</f>
        <v/>
      </c>
      <c r="G286" s="5" t="str">
        <f>IFERROR(__xludf.DUMMYFUNCTION("IF(NOT(E286=""""), GoogleTranslate(E286,""auto"",""ja""), """")"),"")</f>
        <v/>
      </c>
    </row>
    <row r="287">
      <c r="A287" s="3">
        <v>44903.618943368056</v>
      </c>
      <c r="B287" s="2" t="s">
        <v>189</v>
      </c>
      <c r="C287" s="2" t="s">
        <v>11</v>
      </c>
      <c r="D287" s="2">
        <v>7.0</v>
      </c>
      <c r="E287" s="2" t="s">
        <v>227</v>
      </c>
      <c r="F287" s="4" t="str">
        <f>IFERROR(__xludf.DUMMYFUNCTION("IF(NOT(E287=""""), GoogleTranslate(E287,""auto"",""en""), """")"),"I recommend 7 because in the process of video, the screen will be easy to get stuck, and there will be noise. To check the Internet")</f>
        <v>I recommend 7 because in the process of video, the screen will be easy to get stuck, and there will be noise. To check the Internet</v>
      </c>
      <c r="G287" s="5" t="str">
        <f>IFERROR(__xludf.DUMMYFUNCTION("IF(NOT(E287=""""), GoogleTranslate(E287,""auto"",""ja""), """")"),"ビデオのプロセスでは、画面が簡単に行き詰まり、ノイズが発生するため、7をお勧めします。インターネットを確認するには")</f>
        <v>ビデオのプロセスでは、画面が簡単に行き詰まり、ノイズが発生するため、7をお勧めします。インターネットを確認するには</v>
      </c>
    </row>
    <row r="288">
      <c r="A288" s="3">
        <v>44903.97451462963</v>
      </c>
      <c r="B288" s="2" t="s">
        <v>68</v>
      </c>
      <c r="C288" s="2" t="s">
        <v>11</v>
      </c>
      <c r="D288" s="2">
        <v>10.0</v>
      </c>
      <c r="E288" s="2" t="s">
        <v>228</v>
      </c>
      <c r="F288" s="4" t="str">
        <f>IFERROR(__xludf.DUMMYFUNCTION("IF(NOT(E288=""""), GoogleTranslate(E288,""auto"",""en""), """")"),"I think that there are few experience of actually using English in Japanese schools.")</f>
        <v>I think that there are few experience of actually using English in Japanese schools.</v>
      </c>
      <c r="G288" s="5" t="str">
        <f>IFERROR(__xludf.DUMMYFUNCTION("IF(NOT(E288=""""), GoogleTranslate(E288,""auto"",""ja""), """")"),"英語を実際に使うという経験自体が日本の学校には少ないと思うから。")</f>
        <v>英語を実際に使うという経験自体が日本の学校には少ないと思うから。</v>
      </c>
    </row>
    <row r="289">
      <c r="A289" s="3">
        <v>44904.34299109953</v>
      </c>
      <c r="B289" s="2" t="s">
        <v>229</v>
      </c>
      <c r="C289" s="2" t="s">
        <v>11</v>
      </c>
      <c r="D289" s="2">
        <v>3.0</v>
      </c>
      <c r="F289" s="4" t="str">
        <f>IFERROR(__xludf.DUMMYFUNCTION("IF(NOT(E289=""""), GoogleTranslate(E289,""auto"",""en""), """")"),"")</f>
        <v/>
      </c>
      <c r="G289" s="5" t="str">
        <f>IFERROR(__xludf.DUMMYFUNCTION("IF(NOT(E289=""""), GoogleTranslate(E289,""auto"",""ja""), """")"),"")</f>
        <v/>
      </c>
    </row>
    <row r="290">
      <c r="A290" s="3">
        <v>44904.34554008102</v>
      </c>
      <c r="B290" s="2" t="s">
        <v>229</v>
      </c>
      <c r="C290" s="2" t="s">
        <v>11</v>
      </c>
      <c r="D290" s="2">
        <v>10.0</v>
      </c>
      <c r="E290" s="2" t="s">
        <v>230</v>
      </c>
      <c r="F290" s="4" t="str">
        <f>IFERROR(__xludf.DUMMYFUNCTION("IF(NOT(E290=""""), GoogleTranslate(E290,""auto"",""en""), """")"),"This program boosts your confidence to speak in English and talk about various common topics that are discussed by every high-school students. For example, school subjects, schedules, part-time jobs, cultures and even entertainment such as songs and Anime"&amp;"/Manga. We even joked around like close friends, ignoring the fact that we just met for around 2-3 hours through screen. To be able to participate in the previous event was a blessing and I hope to be able to discuss more topics with the Japanese high-sch"&amp;"oolers. Thank you.")</f>
        <v>This program boosts your confidence to speak in English and talk about various common topics that are discussed by every high-school students. For example, school subjects, schedules, part-time jobs, cultures and even entertainment such as songs and Anime/Manga. We even joked around like close friends, ignoring the fact that we just met for around 2-3 hours through screen. To be able to participate in the previous event was a blessing and I hope to be able to discuss more topics with the Japanese high-schoolers. Thank you.</v>
      </c>
      <c r="G290" s="5" t="str">
        <f>IFERROR(__xludf.DUMMYFUNCTION("IF(NOT(E290=""""), GoogleTranslate(E290,""auto"",""ja""), """")"),"このプログラムは、英語で話す自信を高め、すべての高校生によって議論されているさまざまな一般的なトピックについて話します。たとえば、学校の科目、スケジュール、パートタイムの仕事、文化、さらには歌やアニメ/漫画などのエンターテイメントさえ。私たちは親しい友人のように冗談を言って、画面を通して約2〜3時間会ったばかりであるという事実を無視しました。以前のイベントに参加できることは祝福であり、日本の高校生とより多くのトピックを議論できることを望んでいます。ありがとう。")</f>
        <v>このプログラムは、英語で話す自信を高め、すべての高校生によって議論されているさまざまな一般的なトピックについて話します。たとえば、学校の科目、スケジュール、パートタイムの仕事、文化、さらには歌やアニメ/漫画などのエンターテイメントさえ。私たちは親しい友人のように冗談を言って、画面を通して約2〜3時間会ったばかりであるという事実を無視しました。以前のイベントに参加できることは祝福であり、日本の高校生とより多くのトピックを議論できることを望んでいます。ありがとう。</v>
      </c>
    </row>
    <row r="291">
      <c r="A291" s="3">
        <v>44904.44558396991</v>
      </c>
      <c r="B291" s="2" t="s">
        <v>229</v>
      </c>
      <c r="C291" s="2" t="s">
        <v>11</v>
      </c>
      <c r="D291" s="2">
        <v>9.0</v>
      </c>
      <c r="E291" s="2" t="s">
        <v>231</v>
      </c>
      <c r="F291" s="4" t="str">
        <f>IFERROR(__xludf.DUMMYFUNCTION("IF(NOT(E291=""""), GoogleTranslate(E291,""auto"",""en""), """")"),"Because when we join this program, we'll get new friend, know another culture from different country, and we can talk about many things we both like, example hobbies, favorite subjects, and many else.")</f>
        <v>Because when we join this program, we'll get new friend, know another culture from different country, and we can talk about many things we both like, example hobbies, favorite subjects, and many else.</v>
      </c>
      <c r="G291" s="5" t="str">
        <f>IFERROR(__xludf.DUMMYFUNCTION("IF(NOT(E291=""""), GoogleTranslate(E291,""auto"",""ja""), """")"),"このプログラムに参加すると、新しい友人を獲得し、さまざまな国の別の文化を知り、私たちが好きなこと、趣味の例、好きな科目、その他多くのことについて話すことができるからです。")</f>
        <v>このプログラムに参加すると、新しい友人を獲得し、さまざまな国の別の文化を知り、私たちが好きなこと、趣味の例、好きな科目、その他多くのことについて話すことができるからです。</v>
      </c>
    </row>
    <row r="292">
      <c r="A292" s="3">
        <v>44904.50357001157</v>
      </c>
      <c r="B292" s="2" t="s">
        <v>232</v>
      </c>
      <c r="C292" s="2" t="s">
        <v>11</v>
      </c>
      <c r="D292" s="2">
        <v>8.0</v>
      </c>
      <c r="F292" s="4" t="str">
        <f>IFERROR(__xludf.DUMMYFUNCTION("IF(NOT(E292=""""), GoogleTranslate(E292,""auto"",""en""), """")"),"")</f>
        <v/>
      </c>
      <c r="G292" s="5" t="str">
        <f>IFERROR(__xludf.DUMMYFUNCTION("IF(NOT(E292=""""), GoogleTranslate(E292,""auto"",""ja""), """")"),"")</f>
        <v/>
      </c>
    </row>
    <row r="293">
      <c r="A293" s="3">
        <v>44904.503841944446</v>
      </c>
      <c r="B293" s="2" t="s">
        <v>232</v>
      </c>
      <c r="C293" s="2" t="s">
        <v>11</v>
      </c>
      <c r="D293" s="2">
        <v>10.0</v>
      </c>
      <c r="E293" s="2" t="s">
        <v>233</v>
      </c>
      <c r="F293" s="4" t="str">
        <f>IFERROR(__xludf.DUMMYFUNCTION("IF(NOT(E293=""""), GoogleTranslate(E293,""auto"",""en""), """")"),"Because I think this activity is very interesting and meaningful.")</f>
        <v>Because I think this activity is very interesting and meaningful.</v>
      </c>
      <c r="G293" s="5" t="str">
        <f>IFERROR(__xludf.DUMMYFUNCTION("IF(NOT(E293=""""), GoogleTranslate(E293,""auto"",""ja""), """")"),"この活動は非常に興味深く、意味があると思うからです。")</f>
        <v>この活動は非常に興味深く、意味があると思うからです。</v>
      </c>
    </row>
    <row r="294">
      <c r="A294" s="3">
        <v>44904.509754687504</v>
      </c>
      <c r="B294" s="2" t="s">
        <v>232</v>
      </c>
      <c r="C294" s="2" t="s">
        <v>8</v>
      </c>
      <c r="D294" s="2">
        <v>10.0</v>
      </c>
      <c r="F294" s="4" t="str">
        <f>IFERROR(__xludf.DUMMYFUNCTION("IF(NOT(E294=""""), GoogleTranslate(E294,""auto"",""en""), """")"),"")</f>
        <v/>
      </c>
      <c r="G294" s="5" t="str">
        <f>IFERROR(__xludf.DUMMYFUNCTION("IF(NOT(E294=""""), GoogleTranslate(E294,""auto"",""ja""), """")"),"")</f>
        <v/>
      </c>
    </row>
    <row r="295">
      <c r="A295" s="3">
        <v>44904.51187819445</v>
      </c>
      <c r="B295" s="2" t="s">
        <v>232</v>
      </c>
      <c r="C295" s="2" t="s">
        <v>11</v>
      </c>
      <c r="D295" s="2">
        <v>8.0</v>
      </c>
      <c r="E295" s="2" t="s">
        <v>234</v>
      </c>
      <c r="F295" s="4" t="str">
        <f>IFERROR(__xludf.DUMMYFUNCTION("IF(NOT(E295=""""), GoogleTranslate(E295,""auto"",""en""), """")"),"Can interact with foreigners and understand the culture of different countries")</f>
        <v>Can interact with foreigners and understand the culture of different countries</v>
      </c>
      <c r="G295" s="5" t="str">
        <f>IFERROR(__xludf.DUMMYFUNCTION("IF(NOT(E295=""""), GoogleTranslate(E295,""auto"",""ja""), """")"),"外国人と交流し、さまざまな国の文化を理解することができます")</f>
        <v>外国人と交流し、さまざまな国の文化を理解することができます</v>
      </c>
    </row>
    <row r="296">
      <c r="A296" s="3">
        <v>44904.512442673615</v>
      </c>
      <c r="B296" s="2" t="s">
        <v>232</v>
      </c>
      <c r="C296" s="2" t="s">
        <v>11</v>
      </c>
      <c r="D296" s="2">
        <v>10.0</v>
      </c>
      <c r="E296" s="2" t="s">
        <v>235</v>
      </c>
      <c r="F296" s="4" t="str">
        <f>IFERROR(__xludf.DUMMYFUNCTION("IF(NOT(E296=""""), GoogleTranslate(E296,""auto"",""en""), """")"),"Yes, I will recommend it, because I can increase my English spoken ability through this activity, and then I can know new friends, and it is very special and rare to chat with friends from different countries.")</f>
        <v>Yes, I will recommend it, because I can increase my English spoken ability through this activity, and then I can know new friends, and it is very special and rare to chat with friends from different countries.</v>
      </c>
      <c r="G296" s="5" t="str">
        <f>IFERROR(__xludf.DUMMYFUNCTION("IF(NOT(E296=""""), GoogleTranslate(E296,""auto"",""ja""), """")"),"はい、この活動を通じて英語の話された能力を高めることができ、新しい友達を知ることができ、さまざまな国の友人とチャットすることは非常に特別で珍しいので、お勧めします。")</f>
        <v>はい、この活動を通じて英語の話された能力を高めることができ、新しい友達を知ることができ、さまざまな国の友人とチャットすることは非常に特別で珍しいので、お勧めします。</v>
      </c>
    </row>
    <row r="297">
      <c r="A297" s="3">
        <v>44904.512879305556</v>
      </c>
      <c r="B297" s="2" t="s">
        <v>232</v>
      </c>
      <c r="C297" s="2" t="s">
        <v>11</v>
      </c>
      <c r="D297" s="2">
        <v>10.0</v>
      </c>
      <c r="F297" s="4" t="str">
        <f>IFERROR(__xludf.DUMMYFUNCTION("IF(NOT(E297=""""), GoogleTranslate(E297,""auto"",""en""), """")"),"")</f>
        <v/>
      </c>
      <c r="G297" s="5" t="str">
        <f>IFERROR(__xludf.DUMMYFUNCTION("IF(NOT(E297=""""), GoogleTranslate(E297,""auto"",""ja""), """")"),"")</f>
        <v/>
      </c>
    </row>
    <row r="298">
      <c r="A298" s="3">
        <v>44904.51326633102</v>
      </c>
      <c r="B298" s="2" t="s">
        <v>232</v>
      </c>
      <c r="C298" s="2" t="s">
        <v>11</v>
      </c>
      <c r="D298" s="2">
        <v>10.0</v>
      </c>
      <c r="E298" s="2" t="s">
        <v>236</v>
      </c>
      <c r="F298" s="4" t="str">
        <f>IFERROR(__xludf.DUMMYFUNCTION("IF(NOT(E298=""""), GoogleTranslate(E298,""auto"",""en""), """")"),"I think it is interesting to communicate with people in foreign languages")</f>
        <v>I think it is interesting to communicate with people in foreign languages</v>
      </c>
      <c r="G298" s="5" t="str">
        <f>IFERROR(__xludf.DUMMYFUNCTION("IF(NOT(E298=""""), GoogleTranslate(E298,""auto"",""ja""), """")"),"外国語で人々とコミュニケーションをとることは面白いと思います")</f>
        <v>外国語で人々とコミュニケーションをとることは面白いと思います</v>
      </c>
    </row>
    <row r="299">
      <c r="A299" s="3">
        <v>44904.51413848379</v>
      </c>
      <c r="B299" s="2" t="s">
        <v>232</v>
      </c>
      <c r="C299" s="2" t="s">
        <v>11</v>
      </c>
      <c r="D299" s="2">
        <v>10.0</v>
      </c>
      <c r="E299" s="2" t="s">
        <v>237</v>
      </c>
      <c r="F299" s="4" t="str">
        <f>IFERROR(__xludf.DUMMYFUNCTION("IF(NOT(E299=""""), GoogleTranslate(E299,""auto"",""en""), """")"),"It's a remarkable memmory in my high school life because I experience the unique activity. ")</f>
        <v>It's a remarkable memmory in my high school life because I experience the unique activity. </v>
      </c>
      <c r="G299" s="5" t="str">
        <f>IFERROR(__xludf.DUMMYFUNCTION("IF(NOT(E299=""""), GoogleTranslate(E299,""auto"",""ja""), """")"),"私はユニークな活動を経験しているので、それは私の高校生活の中で驚くべきミムモリーです。")</f>
        <v>私はユニークな活動を経験しているので、それは私の高校生活の中で驚くべきミムモリーです。</v>
      </c>
    </row>
    <row r="300">
      <c r="A300" s="3">
        <v>44904.51584422454</v>
      </c>
      <c r="B300" s="2" t="s">
        <v>232</v>
      </c>
      <c r="C300" s="2" t="s">
        <v>11</v>
      </c>
      <c r="D300" s="2">
        <v>8.0</v>
      </c>
      <c r="E300" s="2" t="s">
        <v>238</v>
      </c>
      <c r="F300" s="4" t="str">
        <f>IFERROR(__xludf.DUMMYFUNCTION("IF(NOT(E300=""""), GoogleTranslate(E300,""auto"",""en""), """")"),"because they are cute and Japanese snacks are delicious")</f>
        <v>because they are cute and Japanese snacks are delicious</v>
      </c>
      <c r="G300" s="5" t="str">
        <f>IFERROR(__xludf.DUMMYFUNCTION("IF(NOT(E300=""""), GoogleTranslate(E300,""auto"",""ja""), """")"),"彼らはかわいいので、日本のスナックはおいしいからです")</f>
        <v>彼らはかわいいので、日本のスナックはおいしいからです</v>
      </c>
    </row>
    <row r="301">
      <c r="A301" s="3">
        <v>44904.516106967596</v>
      </c>
      <c r="B301" s="2" t="s">
        <v>232</v>
      </c>
      <c r="C301" s="2" t="s">
        <v>11</v>
      </c>
      <c r="D301" s="2">
        <v>8.0</v>
      </c>
      <c r="E301" s="2" t="s">
        <v>239</v>
      </c>
      <c r="F301" s="4" t="str">
        <f>IFERROR(__xludf.DUMMYFUNCTION("IF(NOT(E301=""""), GoogleTranslate(E301,""auto"",""en""), """")"),"I think Japanese students are cute")</f>
        <v>I think Japanese students are cute</v>
      </c>
      <c r="G301" s="5" t="str">
        <f>IFERROR(__xludf.DUMMYFUNCTION("IF(NOT(E301=""""), GoogleTranslate(E301,""auto"",""ja""), """")"),"日本人の生徒はかわいいと思います")</f>
        <v>日本人の生徒はかわいいと思います</v>
      </c>
    </row>
    <row r="302">
      <c r="A302" s="3">
        <v>44904.51615810185</v>
      </c>
      <c r="B302" s="2" t="s">
        <v>232</v>
      </c>
      <c r="C302" s="2" t="s">
        <v>11</v>
      </c>
      <c r="D302" s="2">
        <v>10.0</v>
      </c>
      <c r="E302" s="2" t="s">
        <v>240</v>
      </c>
      <c r="F302" s="4" t="str">
        <f>IFERROR(__xludf.DUMMYFUNCTION("IF(NOT(E302=""""), GoogleTranslate(E302,""auto"",""en""), """")"),"I think this is a great experience. Not only can we communicate with people in different schools, but also improve my English ability. It is very fresh and interesting")</f>
        <v>I think this is a great experience. Not only can we communicate with people in different schools, but also improve my English ability. It is very fresh and interesting</v>
      </c>
      <c r="G302" s="5" t="str">
        <f>IFERROR(__xludf.DUMMYFUNCTION("IF(NOT(E302=""""), GoogleTranslate(E302,""auto"",""ja""), """")"),"これは素晴らしい経験だと思います。さまざまな学校の人々とコミュニケーションをとることができるだけでなく、私の英語の能力を向上させることもできます。それは非常に新鮮で面白いです")</f>
        <v>これは素晴らしい経験だと思います。さまざまな学校の人々とコミュニケーションをとることができるだけでなく、私の英語の能力を向上させることもできます。それは非常に新鮮で面白いです</v>
      </c>
    </row>
    <row r="303">
      <c r="A303" s="3">
        <v>44904.5213925</v>
      </c>
      <c r="B303" s="2" t="s">
        <v>232</v>
      </c>
      <c r="C303" s="2" t="s">
        <v>11</v>
      </c>
      <c r="D303" s="2">
        <v>7.0</v>
      </c>
      <c r="E303" s="2" t="s">
        <v>241</v>
      </c>
      <c r="F303" s="4" t="str">
        <f>IFERROR(__xludf.DUMMYFUNCTION("IF(NOT(E303=""""), GoogleTranslate(E303,""auto"",""en""), """")"),"Because some people don't understand English
And the background sound is noisy, the sound of the other party is not clear
But this is a good opportunity to communicate with me internationally")</f>
        <v>Because some people don't understand English
And the background sound is noisy, the sound of the other party is not clear
But this is a good opportunity to communicate with me internationally</v>
      </c>
      <c r="G303" s="5" t="str">
        <f>IFERROR(__xludf.DUMMYFUNCTION("IF(NOT(E303=""""), GoogleTranslate(E303,""auto"",""ja""), """")"),"一部の人々は英語を理解していないからです
背景の音はうるさいです、相手の音は明確ではありません
しかし、これは私と国際的にコミュニケーションをとる良い機会です")</f>
        <v>一部の人々は英語を理解していないからです
背景の音はうるさいです、相手の音は明確ではありません
しかし、これは私と国際的にコミュニケーションをとる良い機会です</v>
      </c>
    </row>
    <row r="304">
      <c r="A304" s="3">
        <v>44904.52141775463</v>
      </c>
      <c r="B304" s="2" t="s">
        <v>232</v>
      </c>
      <c r="C304" s="2" t="s">
        <v>11</v>
      </c>
      <c r="D304" s="2">
        <v>9.0</v>
      </c>
      <c r="E304" s="2" t="s">
        <v>242</v>
      </c>
      <c r="F304" s="4" t="str">
        <f>IFERROR(__xludf.DUMMYFUNCTION("IF(NOT(E304=""""), GoogleTranslate(E304,""auto"",""en""), """")"),"It's good to get to know people from different countries")</f>
        <v>It's good to get to know people from different countries</v>
      </c>
      <c r="G304" s="5" t="str">
        <f>IFERROR(__xludf.DUMMYFUNCTION("IF(NOT(E304=""""), GoogleTranslate(E304,""auto"",""ja""), """")"),"さまざまな国の人々を知るのは良いことです")</f>
        <v>さまざまな国の人々を知るのは良いことです</v>
      </c>
    </row>
    <row r="305">
      <c r="A305" s="3">
        <v>44904.521788576385</v>
      </c>
      <c r="B305" s="2" t="s">
        <v>232</v>
      </c>
      <c r="C305" s="2" t="s">
        <v>11</v>
      </c>
      <c r="D305" s="2">
        <v>10.0</v>
      </c>
      <c r="E305" s="2" t="s">
        <v>243</v>
      </c>
      <c r="F305" s="4" t="str">
        <f>IFERROR(__xludf.DUMMYFUNCTION("IF(NOT(E305=""""), GoogleTranslate(E305,""auto"",""en""), """")"),"It Is a good Change to acquired with new friends and learn more about Japanese people and their culture and life.Besides,it is a very rare opportunities to say English to foreigners. 
I really like this program!!! And the friends I meet from Japan are ver"&amp;"y cute and kind,I really like them!")</f>
        <v>It Is a good Change to acquired with new friends and learn more about Japanese people and their culture and life.Besides,it is a very rare opportunities to say English to foreigners. 
I really like this program!!! And the friends I meet from Japan are very cute and kind,I really like them!</v>
      </c>
      <c r="G305" s="5" t="str">
        <f>IFERROR(__xludf.DUMMYFUNCTION("IF(NOT(E305=""""), GoogleTranslate(E305,""auto"",""ja""), """")"),"新しい友人と一緒に獲得し、日本人と彼らの文化と生活についてもっと学ぶことは良い変化です。
私はこのプログラムが本当に好きです!!!そして、私が日本から出会う友達はとてもかわいくて親切です、私は彼らが本当に好きです！")</f>
        <v>新しい友人と一緒に獲得し、日本人と彼らの文化と生活についてもっと学ぶことは良い変化です。
私はこのプログラムが本当に好きです!!!そして、私が日本から出会う友達はとてもかわいくて親切です、私は彼らが本当に好きです！</v>
      </c>
    </row>
    <row r="306">
      <c r="A306" s="3">
        <v>44904.521881469904</v>
      </c>
      <c r="B306" s="2" t="s">
        <v>232</v>
      </c>
      <c r="C306" s="2" t="s">
        <v>11</v>
      </c>
      <c r="D306" s="2">
        <v>9.0</v>
      </c>
      <c r="E306" s="2" t="s">
        <v>244</v>
      </c>
      <c r="F306" s="4" t="str">
        <f>IFERROR(__xludf.DUMMYFUNCTION("IF(NOT(E306=""""), GoogleTranslate(E306,""auto"",""en""), """")"),"it’s a good opportunity to get to know new people ")</f>
        <v>it’s a good opportunity to get to know new people </v>
      </c>
      <c r="G306" s="5" t="str">
        <f>IFERROR(__xludf.DUMMYFUNCTION("IF(NOT(E306=""""), GoogleTranslate(E306,""auto"",""ja""), """")"),"新しい人を知る良い機会です")</f>
        <v>新しい人を知る良い機会です</v>
      </c>
    </row>
    <row r="307">
      <c r="A307" s="3">
        <v>44904.52232541666</v>
      </c>
      <c r="B307" s="2" t="s">
        <v>232</v>
      </c>
      <c r="C307" s="2" t="s">
        <v>11</v>
      </c>
      <c r="D307" s="2">
        <v>0.0</v>
      </c>
      <c r="E307" s="2" t="s">
        <v>245</v>
      </c>
      <c r="F307" s="4" t="str">
        <f>IFERROR(__xludf.DUMMYFUNCTION("IF(NOT(E307=""""), GoogleTranslate(E307,""auto"",""en""), """")"),"They didn't communicate with us")</f>
        <v>They didn't communicate with us</v>
      </c>
      <c r="G307" s="5" t="str">
        <f>IFERROR(__xludf.DUMMYFUNCTION("IF(NOT(E307=""""), GoogleTranslate(E307,""auto"",""ja""), """")"),"彼らは私たちとコミュニケーションを取りませんでした")</f>
        <v>彼らは私たちとコミュニケーションを取りませんでした</v>
      </c>
    </row>
    <row r="308">
      <c r="A308" s="3">
        <v>44904.52451659722</v>
      </c>
      <c r="B308" s="2" t="s">
        <v>232</v>
      </c>
      <c r="C308" s="2" t="s">
        <v>11</v>
      </c>
      <c r="D308" s="2">
        <v>10.0</v>
      </c>
      <c r="E308" s="2" t="s">
        <v>246</v>
      </c>
      <c r="F308" s="4" t="str">
        <f>IFERROR(__xludf.DUMMYFUNCTION("IF(NOT(E308=""""), GoogleTranslate(E308,""auto"",""en""), """")"),"This is a very special experience for me. 
I’m very happy to take this opportunity to meet people from different countries.")</f>
        <v>This is a very special experience for me. 
I’m very happy to take this opportunity to meet people from different countries.</v>
      </c>
      <c r="G308" s="5" t="str">
        <f>IFERROR(__xludf.DUMMYFUNCTION("IF(NOT(E308=""""), GoogleTranslate(E308,""auto"",""ja""), """")"),"これは私にとって非常に特別な経験です。
この機会に、さまざまな国の人々に会うことができてとてもうれしいです。")</f>
        <v>これは私にとって非常に特別な経験です。
この機会に、さまざまな国の人々に会うことができてとてもうれしいです。</v>
      </c>
    </row>
    <row r="309">
      <c r="A309" s="3">
        <v>44904.529204756946</v>
      </c>
      <c r="B309" s="2" t="s">
        <v>232</v>
      </c>
      <c r="C309" s="2" t="s">
        <v>11</v>
      </c>
      <c r="D309" s="2">
        <v>6.0</v>
      </c>
      <c r="F309" s="4" t="str">
        <f>IFERROR(__xludf.DUMMYFUNCTION("IF(NOT(E309=""""), GoogleTranslate(E309,""auto"",""en""), """")"),"")</f>
        <v/>
      </c>
      <c r="G309" s="5" t="str">
        <f>IFERROR(__xludf.DUMMYFUNCTION("IF(NOT(E309=""""), GoogleTranslate(E309,""auto"",""ja""), """")"),"")</f>
        <v/>
      </c>
    </row>
    <row r="310">
      <c r="A310" s="3">
        <v>44904.530544340276</v>
      </c>
      <c r="B310" s="2" t="s">
        <v>232</v>
      </c>
      <c r="C310" s="2" t="s">
        <v>11</v>
      </c>
      <c r="D310" s="2">
        <v>8.0</v>
      </c>
      <c r="F310" s="4" t="str">
        <f>IFERROR(__xludf.DUMMYFUNCTION("IF(NOT(E310=""""), GoogleTranslate(E310,""auto"",""en""), """")"),"")</f>
        <v/>
      </c>
      <c r="G310" s="5" t="str">
        <f>IFERROR(__xludf.DUMMYFUNCTION("IF(NOT(E310=""""), GoogleTranslate(E310,""auto"",""ja""), """")"),"")</f>
        <v/>
      </c>
    </row>
    <row r="311">
      <c r="A311" s="3">
        <v>44904.532847372684</v>
      </c>
      <c r="B311" s="2" t="s">
        <v>232</v>
      </c>
      <c r="C311" s="2" t="s">
        <v>11</v>
      </c>
      <c r="D311" s="2">
        <v>10.0</v>
      </c>
      <c r="E311" s="2" t="s">
        <v>247</v>
      </c>
      <c r="F311" s="4" t="str">
        <f>IFERROR(__xludf.DUMMYFUNCTION("IF(NOT(E311=""""), GoogleTranslate(E311,""auto"",""en""), """")"),"Because you can chat with people from different countries is a rare experience")</f>
        <v>Because you can chat with people from different countries is a rare experience</v>
      </c>
      <c r="G311" s="5" t="str">
        <f>IFERROR(__xludf.DUMMYFUNCTION("IF(NOT(E311=""""), GoogleTranslate(E311,""auto"",""ja""), """")"),"あなたはさまざまな国の人々とチャットできるので、珍しい経験です")</f>
        <v>あなたはさまざまな国の人々とチャットできるので、珍しい経験です</v>
      </c>
    </row>
    <row r="312">
      <c r="A312" s="3">
        <v>44904.53371261574</v>
      </c>
      <c r="B312" s="2" t="s">
        <v>232</v>
      </c>
      <c r="C312" s="2" t="s">
        <v>11</v>
      </c>
      <c r="D312" s="2">
        <v>10.0</v>
      </c>
      <c r="E312" s="2" t="s">
        <v>248</v>
      </c>
      <c r="F312" s="4" t="str">
        <f>IFERROR(__xludf.DUMMYFUNCTION("IF(NOT(E312=""""), GoogleTranslate(E312,""auto"",""en""), """")"),"Very interesting, let our students have a way to directly practice our English ability and can communicate culturally.")</f>
        <v>Very interesting, let our students have a way to directly practice our English ability and can communicate culturally.</v>
      </c>
      <c r="G312" s="5" t="str">
        <f>IFERROR(__xludf.DUMMYFUNCTION("IF(NOT(E312=""""), GoogleTranslate(E312,""auto"",""ja""), """")"),"非常に興味深いのは、生徒に英語の能力を直接実践する方法を持ち、文化的にコミュニケーションをとることができるようにします。")</f>
        <v>非常に興味深いのは、生徒に英語の能力を直接実践する方法を持ち、文化的にコミュニケーションをとることができるようにします。</v>
      </c>
    </row>
    <row r="313">
      <c r="A313" s="3">
        <v>44904.651481423614</v>
      </c>
      <c r="B313" s="2" t="s">
        <v>229</v>
      </c>
      <c r="C313" s="2" t="s">
        <v>11</v>
      </c>
      <c r="D313" s="2">
        <v>10.0</v>
      </c>
      <c r="E313" s="2" t="s">
        <v>249</v>
      </c>
      <c r="F313" s="4" t="str">
        <f>IFERROR(__xludf.DUMMYFUNCTION("IF(NOT(E313=""""), GoogleTranslate(E313,""auto"",""en""), """")"),"Very helpful to learn the others. Good project to help us gain more information about the other countries.")</f>
        <v>Very helpful to learn the others. Good project to help us gain more information about the other countries.</v>
      </c>
      <c r="G313" s="5" t="str">
        <f>IFERROR(__xludf.DUMMYFUNCTION("IF(NOT(E313=""""), GoogleTranslate(E313,""auto"",""ja""), """")"),"他の人を学ぶのに非常に役立ちます。他の国に関するより多くの情報を得るのに役立つ良いプロジェクト。")</f>
        <v>他の人を学ぶのに非常に役立ちます。他の国に関するより多くの情報を得るのに役立つ良いプロジェクト。</v>
      </c>
    </row>
    <row r="314">
      <c r="A314" s="3">
        <v>44904.764025648146</v>
      </c>
      <c r="B314" s="2" t="s">
        <v>229</v>
      </c>
      <c r="C314" s="2" t="s">
        <v>11</v>
      </c>
      <c r="D314" s="2">
        <v>9.0</v>
      </c>
      <c r="E314" s="2" t="s">
        <v>250</v>
      </c>
      <c r="F314" s="4" t="str">
        <f>IFERROR(__xludf.DUMMYFUNCTION("IF(NOT(E314=""""), GoogleTranslate(E314,""auto"",""en""), """")"),"The reason why is because the SMILE project had given me the courage to see the world in wider vision, and of course I didn't regret it at all, it really help me through my hard times in high school. I'm sure my friends or someone out there will benefit a"&amp;"s much as I do right now.")</f>
        <v>The reason why is because the SMILE project had given me the courage to see the world in wider vision, and of course I didn't regret it at all, it really help me through my hard times in high school. I'm sure my friends or someone out there will benefit as much as I do right now.</v>
      </c>
      <c r="G314" s="5" t="str">
        <f>IFERROR(__xludf.DUMMYFUNCTION("IF(NOT(E314=""""), GoogleTranslate(E314,""auto"",""ja""), """")"),"その理由は、Smile Projectが私に世界をより広いビジョンで見る勇気を与えてくれたからです。もちろん、私はそれをまったく後悔していませんでした。私の友人やそこにいる誰かが私と同じように利益を得ると確信しています。")</f>
        <v>その理由は、Smile Projectが私に世界をより広いビジョンで見る勇気を与えてくれたからです。もちろん、私はそれをまったく後悔していませんでした。私の友人やそこにいる誰かが私と同じように利益を得ると確信しています。</v>
      </c>
    </row>
    <row r="315">
      <c r="A315" s="3">
        <v>44904.816344618055</v>
      </c>
      <c r="B315" s="2" t="s">
        <v>229</v>
      </c>
      <c r="C315" s="2" t="s">
        <v>11</v>
      </c>
      <c r="D315" s="2">
        <v>10.0</v>
      </c>
      <c r="E315" s="2" t="s">
        <v>251</v>
      </c>
      <c r="F315" s="4" t="str">
        <f>IFERROR(__xludf.DUMMYFUNCTION("IF(NOT(E315=""""), GoogleTranslate(E315,""auto"",""en""), """")"),"the experience is amazing and very fun. wr enjoyed some time using english with new friends from abroad. i hope i get to see my friends again")</f>
        <v>the experience is amazing and very fun. wr enjoyed some time using english with new friends from abroad. i hope i get to see my friends again</v>
      </c>
      <c r="G315" s="5" t="str">
        <f>IFERROR(__xludf.DUMMYFUNCTION("IF(NOT(E315=""""), GoogleTranslate(E315,""auto"",""ja""), """")"),"体験は素晴らしく、とても楽しいです。 WRは、海外の新しい友達と英語を使って時間を楽しんだ。友達にまた会えることを願っています")</f>
        <v>体験は素晴らしく、とても楽しいです。 WRは、海外の新しい友達と英語を使って時間を楽しんだ。友達にまた会えることを願っています</v>
      </c>
    </row>
    <row r="316">
      <c r="A316" s="3">
        <v>44904.82402395833</v>
      </c>
      <c r="B316" s="2" t="s">
        <v>229</v>
      </c>
      <c r="C316" s="2" t="s">
        <v>11</v>
      </c>
      <c r="D316" s="2">
        <v>10.0</v>
      </c>
      <c r="E316" s="2" t="s">
        <v>252</v>
      </c>
      <c r="F316" s="4" t="str">
        <f>IFERROR(__xludf.DUMMYFUNCTION("IF(NOT(E316=""""), GoogleTranslate(E316,""auto"",""en""), """")"),"-+")</f>
        <v>-+</v>
      </c>
      <c r="G316" s="5" t="str">
        <f>IFERROR(__xludf.DUMMYFUNCTION("IF(NOT(E316=""""), GoogleTranslate(E316,""auto"",""ja""), """")")," - +")</f>
        <v> - +</v>
      </c>
    </row>
    <row r="317">
      <c r="A317" s="3">
        <v>44904.83659856481</v>
      </c>
      <c r="B317" s="2" t="s">
        <v>229</v>
      </c>
      <c r="C317" s="2" t="s">
        <v>11</v>
      </c>
      <c r="D317" s="2">
        <v>10.0</v>
      </c>
      <c r="E317" s="2" t="s">
        <v>253</v>
      </c>
      <c r="F317" s="4" t="str">
        <f>IFERROR(__xludf.DUMMYFUNCTION("IF(NOT(E317=""""), GoogleTranslate(E317,""auto"",""en""), """")"),"This project really teach us student to be more professional and tolerates other people, whether they are from different countries or the same. People around the world should know about this project.")</f>
        <v>This project really teach us student to be more professional and tolerates other people, whether they are from different countries or the same. People around the world should know about this project.</v>
      </c>
      <c r="G317" s="5" t="str">
        <f>IFERROR(__xludf.DUMMYFUNCTION("IF(NOT(E317=""""), GoogleTranslate(E317,""auto"",""ja""), """")"),"このプロジェクトは、学生がより専門的であることを私たちに教え、彼らが異なる国から来ているかどうかにかかわらず、他の人々を容認することを教えています。世界中の人々はこのプロジェクトについて知っておくべきです。")</f>
        <v>このプロジェクトは、学生がより専門的であることを私たちに教え、彼らが異なる国から来ているかどうかにかかわらず、他の人々を容認することを教えています。世界中の人々はこのプロジェクトについて知っておくべきです。</v>
      </c>
    </row>
    <row r="318">
      <c r="A318" s="3">
        <v>44904.84408743055</v>
      </c>
      <c r="B318" s="2" t="s">
        <v>229</v>
      </c>
      <c r="C318" s="2" t="s">
        <v>11</v>
      </c>
      <c r="D318" s="2">
        <v>10.0</v>
      </c>
      <c r="F318" s="4" t="str">
        <f>IFERROR(__xludf.DUMMYFUNCTION("IF(NOT(E318=""""), GoogleTranslate(E318,""auto"",""en""), """")"),"")</f>
        <v/>
      </c>
      <c r="G318" s="5" t="str">
        <f>IFERROR(__xludf.DUMMYFUNCTION("IF(NOT(E318=""""), GoogleTranslate(E318,""auto"",""ja""), """")"),"")</f>
        <v/>
      </c>
    </row>
    <row r="319">
      <c r="A319" s="3">
        <v>44904.862055370366</v>
      </c>
      <c r="B319" s="2" t="s">
        <v>229</v>
      </c>
      <c r="C319" s="2" t="s">
        <v>11</v>
      </c>
      <c r="D319" s="2">
        <v>9.0</v>
      </c>
      <c r="F319" s="4" t="str">
        <f>IFERROR(__xludf.DUMMYFUNCTION("IF(NOT(E319=""""), GoogleTranslate(E319,""auto"",""en""), """")"),"")</f>
        <v/>
      </c>
      <c r="G319" s="5" t="str">
        <f>IFERROR(__xludf.DUMMYFUNCTION("IF(NOT(E319=""""), GoogleTranslate(E319,""auto"",""ja""), """")"),"")</f>
        <v/>
      </c>
    </row>
    <row r="320">
      <c r="A320" s="3">
        <v>44904.94944462963</v>
      </c>
      <c r="B320" s="2" t="s">
        <v>147</v>
      </c>
      <c r="C320" s="2" t="s">
        <v>11</v>
      </c>
      <c r="D320" s="2">
        <v>10.0</v>
      </c>
      <c r="E320" s="2" t="s">
        <v>28</v>
      </c>
      <c r="F320" s="4" t="str">
        <f>IFERROR(__xludf.DUMMYFUNCTION("IF(NOT(E320=""""), GoogleTranslate(E320,""auto"",""en""), """")"),"-")</f>
        <v>-</v>
      </c>
      <c r="G320" s="5" t="str">
        <f>IFERROR(__xludf.DUMMYFUNCTION("IF(NOT(E320=""""), GoogleTranslate(E320,""auto"",""ja""), """")")," - ")</f>
        <v> - </v>
      </c>
    </row>
    <row r="321">
      <c r="A321" s="3">
        <v>44904.954615891205</v>
      </c>
      <c r="B321" s="2" t="s">
        <v>229</v>
      </c>
      <c r="C321" s="2" t="s">
        <v>11</v>
      </c>
      <c r="D321" s="2">
        <v>10.0</v>
      </c>
      <c r="E321" s="2" t="s">
        <v>254</v>
      </c>
      <c r="F321" s="4" t="str">
        <f>IFERROR(__xludf.DUMMYFUNCTION("IF(NOT(E321=""""), GoogleTranslate(E321,""auto"",""en""), """")"),"I think this program is simple, lightweight but quite memorable. This program is the beginning I dare to talk to people from abroad, this program also gives me a lot of insights that are not common to know")</f>
        <v>I think this program is simple, lightweight but quite memorable. This program is the beginning I dare to talk to people from abroad, this program also gives me a lot of insights that are not common to know</v>
      </c>
      <c r="G321" s="5" t="str">
        <f>IFERROR(__xludf.DUMMYFUNCTION("IF(NOT(E321=""""), GoogleTranslate(E321,""auto"",""ja""), """")"),"このプログラムはシンプルで軽量ですが、非常に記憶に残ると思います。このプログラムは私が海外の人々と話をすることを敢えてする始まりです。")</f>
        <v>このプログラムはシンプルで軽量ですが、非常に記憶に残ると思います。このプログラムは私が海外の人々と話をすることを敢えてする始まりです。</v>
      </c>
    </row>
    <row r="322">
      <c r="A322" s="3">
        <v>44904.96909064815</v>
      </c>
      <c r="B322" s="2" t="s">
        <v>229</v>
      </c>
      <c r="C322" s="2" t="s">
        <v>11</v>
      </c>
      <c r="D322" s="2">
        <v>10.0</v>
      </c>
      <c r="E322" s="2" t="s">
        <v>255</v>
      </c>
      <c r="F322" s="4" t="str">
        <f>IFERROR(__xludf.DUMMYFUNCTION("IF(NOT(E322=""""), GoogleTranslate(E322,""auto"",""en""), """")"),"because this program is very interesting and inspiring, its been an amazing experience with a new friends from other country.")</f>
        <v>because this program is very interesting and inspiring, its been an amazing experience with a new friends from other country.</v>
      </c>
      <c r="G322" s="5" t="str">
        <f>IFERROR(__xludf.DUMMYFUNCTION("IF(NOT(E322=""""), GoogleTranslate(E322,""auto"",""ja""), """")"),"このプログラムは非常に興味深く、刺激的であるため、他の国の新しい友人との素晴らしい経験でした。")</f>
        <v>このプログラムは非常に興味深く、刺激的であるため、他の国の新しい友人との素晴らしい経験でした。</v>
      </c>
    </row>
    <row r="323">
      <c r="A323" s="3">
        <v>44905.01648950232</v>
      </c>
      <c r="B323" s="2" t="s">
        <v>229</v>
      </c>
      <c r="C323" s="2" t="s">
        <v>11</v>
      </c>
      <c r="D323" s="2">
        <v>9.0</v>
      </c>
      <c r="F323" s="4" t="str">
        <f>IFERROR(__xludf.DUMMYFUNCTION("IF(NOT(E323=""""), GoogleTranslate(E323,""auto"",""en""), """")"),"")</f>
        <v/>
      </c>
      <c r="G323" s="5" t="str">
        <f>IFERROR(__xludf.DUMMYFUNCTION("IF(NOT(E323=""""), GoogleTranslate(E323,""auto"",""ja""), """")"),"")</f>
        <v/>
      </c>
    </row>
    <row r="324">
      <c r="A324" s="3">
        <v>44905.019124513885</v>
      </c>
      <c r="B324" s="2" t="s">
        <v>147</v>
      </c>
      <c r="C324" s="2" t="s">
        <v>11</v>
      </c>
      <c r="D324" s="2">
        <v>10.0</v>
      </c>
      <c r="E324" s="2" t="s">
        <v>256</v>
      </c>
      <c r="F324" s="4" t="str">
        <f>IFERROR(__xludf.DUMMYFUNCTION("IF(NOT(E324=""""), GoogleTranslate(E324,""auto"",""en""), """")"),"new experience from different country. I got to know a new perspective, culture, and knowledge from the students of dokyo high-school. And also, this project improved our english skills, esp in speaking skills")</f>
        <v>new experience from different country. I got to know a new perspective, culture, and knowledge from the students of dokyo high-school. And also, this project improved our english skills, esp in speaking skills</v>
      </c>
      <c r="G324" s="5" t="str">
        <f>IFERROR(__xludf.DUMMYFUNCTION("IF(NOT(E324=""""), GoogleTranslate(E324,""auto"",""ja""), """")"),"異なる国からの新しい経験。私は、ドキオの高校の学生からの新しい視点、文化、知識を知ることができました。また、このプロジェクトは英語のスキル、特にスピーキングスキルを向上させました")</f>
        <v>異なる国からの新しい経験。私は、ドキオの高校の学生からの新しい視点、文化、知識を知ることができました。また、このプロジェクトは英語のスキル、特にスピーキングスキルを向上させました</v>
      </c>
    </row>
    <row r="325">
      <c r="A325" s="3">
        <v>44905.423889259255</v>
      </c>
      <c r="B325" s="2" t="s">
        <v>229</v>
      </c>
      <c r="C325" s="2" t="s">
        <v>11</v>
      </c>
      <c r="D325" s="2">
        <v>8.0</v>
      </c>
      <c r="F325" s="4" t="str">
        <f>IFERROR(__xludf.DUMMYFUNCTION("IF(NOT(E325=""""), GoogleTranslate(E325,""auto"",""en""), """")"),"")</f>
        <v/>
      </c>
      <c r="G325" s="5" t="str">
        <f>IFERROR(__xludf.DUMMYFUNCTION("IF(NOT(E325=""""), GoogleTranslate(E325,""auto"",""ja""), """")"),"")</f>
        <v/>
      </c>
    </row>
    <row r="326">
      <c r="A326" s="3">
        <v>44906.39907559028</v>
      </c>
      <c r="B326" s="2" t="s">
        <v>229</v>
      </c>
      <c r="C326" s="2" t="s">
        <v>11</v>
      </c>
      <c r="D326" s="2">
        <v>9.0</v>
      </c>
      <c r="E326" s="2" t="s">
        <v>257</v>
      </c>
      <c r="F326" s="4" t="str">
        <f>IFERROR(__xludf.DUMMYFUNCTION("IF(NOT(E326=""""), GoogleTranslate(E326,""auto"",""en""), """")"),"The SMILE project is a very fun experience to me because we can connect with other people and learn about them and their cultures more")</f>
        <v>The SMILE project is a very fun experience to me because we can connect with other people and learn about them and their cultures more</v>
      </c>
      <c r="G326" s="5" t="str">
        <f>IFERROR(__xludf.DUMMYFUNCTION("IF(NOT(E326=""""), GoogleTranslate(E326,""auto"",""ja""), """")"),"Smile Projectは私にとって非常に楽しい経験です。なぜなら、私たちは他の人とつながり、彼らと彼らの文化についてもっと学ぶことができるからです")</f>
        <v>Smile Projectは私にとって非常に楽しい経験です。なぜなら、私たちは他の人とつながり、彼らと彼らの文化についてもっと学ぶことができるからです</v>
      </c>
    </row>
    <row r="327">
      <c r="A327" s="3">
        <v>44906.40327178241</v>
      </c>
      <c r="B327" s="2" t="s">
        <v>229</v>
      </c>
      <c r="C327" s="2" t="s">
        <v>11</v>
      </c>
      <c r="D327" s="2">
        <v>9.0</v>
      </c>
      <c r="E327" s="2" t="s">
        <v>258</v>
      </c>
      <c r="F327" s="4" t="str">
        <f>IFERROR(__xludf.DUMMYFUNCTION("IF(NOT(E327=""""), GoogleTranslate(E327,""auto"",""en""), """")"),"because this program is really interesting, I get a lot of new experiences, practice my English skills and of course have lots of new friends")</f>
        <v>because this program is really interesting, I get a lot of new experiences, practice my English skills and of course have lots of new friends</v>
      </c>
      <c r="G327" s="5" t="str">
        <f>IFERROR(__xludf.DUMMYFUNCTION("IF(NOT(E327=""""), GoogleTranslate(E327,""auto"",""ja""), """")"),"このプログラムは本当に面白いので、私はたくさんの新しい経験を得て、私の英語のスキルを練習し、もちろんたくさんの新しい友達がいます")</f>
        <v>このプログラムは本当に面白いので、私はたくさんの新しい経験を得て、私の英語のスキルを練習し、もちろんたくさんの新しい友達がいます</v>
      </c>
    </row>
    <row r="328">
      <c r="A328" s="3">
        <v>44906.403668865736</v>
      </c>
      <c r="B328" s="2" t="s">
        <v>229</v>
      </c>
      <c r="C328" s="2" t="s">
        <v>11</v>
      </c>
      <c r="D328" s="2">
        <v>7.0</v>
      </c>
      <c r="F328" s="4" t="str">
        <f>IFERROR(__xludf.DUMMYFUNCTION("IF(NOT(E328=""""), GoogleTranslate(E328,""auto"",""en""), """")"),"")</f>
        <v/>
      </c>
      <c r="G328" s="5" t="str">
        <f>IFERROR(__xludf.DUMMYFUNCTION("IF(NOT(E328=""""), GoogleTranslate(E328,""auto"",""ja""), """")"),"")</f>
        <v/>
      </c>
    </row>
    <row r="329">
      <c r="A329" s="3">
        <v>44906.423126967595</v>
      </c>
      <c r="B329" s="2" t="s">
        <v>229</v>
      </c>
      <c r="C329" s="2" t="s">
        <v>11</v>
      </c>
      <c r="D329" s="2">
        <v>9.0</v>
      </c>
      <c r="E329" s="2" t="s">
        <v>259</v>
      </c>
      <c r="F329" s="4" t="str">
        <f>IFERROR(__xludf.DUMMYFUNCTION("IF(NOT(E329=""""), GoogleTranslate(E329,""auto"",""en""), """")"),"Such an amazing program we had. From this program, we can practice our speaking with people from different country, even share our cultures. Maybe if they extend the duration, the program will be more fun")</f>
        <v>Such an amazing program we had. From this program, we can practice our speaking with people from different country, even share our cultures. Maybe if they extend the duration, the program will be more fun</v>
      </c>
      <c r="G329" s="5" t="str">
        <f>IFERROR(__xludf.DUMMYFUNCTION("IF(NOT(E329=""""), GoogleTranslate(E329,""auto"",""ja""), """")"),"私たちが持っていたこのような素晴らしいプログラム。このプログラムから、私たちは異なる国の人々と話すことを練習し、文化を共有することさえできます。たぶん、彼らが期間を延長すれば、プログラムはもっと楽しくなります")</f>
        <v>私たちが持っていたこのような素晴らしいプログラム。このプログラムから、私たちは異なる国の人々と話すことを練習し、文化を共有することさえできます。たぶん、彼らが期間を延長すれば、プログラムはもっと楽しくなります</v>
      </c>
    </row>
    <row r="330">
      <c r="A330" s="3">
        <v>44906.43491684028</v>
      </c>
      <c r="B330" s="2" t="s">
        <v>229</v>
      </c>
      <c r="C330" s="2" t="s">
        <v>11</v>
      </c>
      <c r="D330" s="2">
        <v>8.0</v>
      </c>
      <c r="E330" s="2" t="s">
        <v>260</v>
      </c>
      <c r="F330" s="4" t="str">
        <f>IFERROR(__xludf.DUMMYFUNCTION("IF(NOT(E330=""""), GoogleTranslate(E330,""auto"",""en""), """")"),"Because it helps students to know each other’s cultures and habits")</f>
        <v>Because it helps students to know each other’s cultures and habits</v>
      </c>
      <c r="G330" s="5" t="str">
        <f>IFERROR(__xludf.DUMMYFUNCTION("IF(NOT(E330=""""), GoogleTranslate(E330,""auto"",""ja""), """")"),"学生がお互いの文化や習慣を知るのに役立つからです")</f>
        <v>学生がお互いの文化や習慣を知るのに役立つからです</v>
      </c>
    </row>
    <row r="331">
      <c r="A331" s="3">
        <v>44906.43821446759</v>
      </c>
      <c r="B331" s="2" t="s">
        <v>229</v>
      </c>
      <c r="C331" s="2" t="s">
        <v>11</v>
      </c>
      <c r="D331" s="2">
        <v>10.0</v>
      </c>
      <c r="F331" s="4" t="str">
        <f>IFERROR(__xludf.DUMMYFUNCTION("IF(NOT(E331=""""), GoogleTranslate(E331,""auto"",""en""), """")"),"")</f>
        <v/>
      </c>
      <c r="G331" s="5" t="str">
        <f>IFERROR(__xludf.DUMMYFUNCTION("IF(NOT(E331=""""), GoogleTranslate(E331,""auto"",""ja""), """")"),"")</f>
        <v/>
      </c>
    </row>
    <row r="332">
      <c r="A332" s="3">
        <v>44906.51112638889</v>
      </c>
      <c r="B332" s="2" t="s">
        <v>189</v>
      </c>
      <c r="C332" s="2" t="s">
        <v>11</v>
      </c>
      <c r="D332" s="2">
        <v>7.0</v>
      </c>
      <c r="E332" s="2" t="s">
        <v>261</v>
      </c>
      <c r="F332" s="4" t="str">
        <f>IFERROR(__xludf.DUMMYFUNCTION("IF(NOT(E332=""""), GoogleTranslate(E332,""auto"",""en""), """")"),"I think it is similar to Google Meet, but if you want to group, it will be more convenient to use the Dialog Book.")</f>
        <v>I think it is similar to Google Meet, but if you want to group, it will be more convenient to use the Dialog Book.</v>
      </c>
      <c r="G332" s="5" t="str">
        <f>IFERROR(__xludf.DUMMYFUNCTION("IF(NOT(E332=""""), GoogleTranslate(E332,""auto"",""ja""), """")"),"Google Meetに似ていると思いますが、グループ化したい場合は、ダイアログブックを使用する方が便利です。")</f>
        <v>Google Meetに似ていると思いますが、グループ化したい場合は、ダイアログブックを使用する方が便利です。</v>
      </c>
    </row>
    <row r="333">
      <c r="A333" s="3">
        <v>44907.302847349536</v>
      </c>
      <c r="B333" s="2" t="s">
        <v>262</v>
      </c>
      <c r="C333" s="2" t="s">
        <v>8</v>
      </c>
      <c r="D333" s="2">
        <v>10.0</v>
      </c>
      <c r="E333" s="2" t="s">
        <v>263</v>
      </c>
      <c r="F333" s="4" t="str">
        <f>IFERROR(__xludf.DUMMYFUNCTION("IF(NOT(E333=""""), GoogleTranslate(E333,""auto"",""en""), """")"),"Through this program, I felt that the students' motivation to learn English increased. Also, for the students, I believe they were able to experience a ""foreign country"" that they had not been able to feel before.")</f>
        <v>Through this program, I felt that the students' motivation to learn English increased. Also, for the students, I believe they were able to experience a "foreign country" that they had not been able to feel before.</v>
      </c>
      <c r="G333" s="5" t="str">
        <f>IFERROR(__xludf.DUMMYFUNCTION("IF(NOT(E333=""""), GoogleTranslate(E333,""auto"",""ja""), """")"),"このプログラムを通じて、私は学生の英語を学ぶ動機が増加していると感じました。また、学生にとっては、彼らが以前に感じることができなかった「外国」を体験することができたと思います。")</f>
        <v>このプログラムを通じて、私は学生の英語を学ぶ動機が増加していると感じました。また、学生にとっては、彼らが以前に感じることができなかった「外国」を体験することができたと思います。</v>
      </c>
    </row>
    <row r="334">
      <c r="A334" s="3">
        <v>44909.48730774305</v>
      </c>
      <c r="B334" s="2" t="s">
        <v>262</v>
      </c>
      <c r="C334" s="2" t="s">
        <v>11</v>
      </c>
      <c r="D334" s="2">
        <v>10.0</v>
      </c>
      <c r="F334" s="4" t="str">
        <f>IFERROR(__xludf.DUMMYFUNCTION("IF(NOT(E334=""""), GoogleTranslate(E334,""auto"",""en""), """")"),"")</f>
        <v/>
      </c>
      <c r="G334" s="5" t="str">
        <f>IFERROR(__xludf.DUMMYFUNCTION("IF(NOT(E334=""""), GoogleTranslate(E334,""auto"",""ja""), """")"),"")</f>
        <v/>
      </c>
    </row>
    <row r="335">
      <c r="A335" s="3">
        <v>44909.48782435185</v>
      </c>
      <c r="B335" s="2" t="s">
        <v>262</v>
      </c>
      <c r="C335" s="2" t="s">
        <v>11</v>
      </c>
      <c r="D335" s="2">
        <v>10.0</v>
      </c>
      <c r="F335" s="4" t="str">
        <f>IFERROR(__xludf.DUMMYFUNCTION("IF(NOT(E335=""""), GoogleTranslate(E335,""auto"",""en""), """")"),"")</f>
        <v/>
      </c>
      <c r="G335" s="5" t="str">
        <f>IFERROR(__xludf.DUMMYFUNCTION("IF(NOT(E335=""""), GoogleTranslate(E335,""auto"",""ja""), """")"),"")</f>
        <v/>
      </c>
    </row>
    <row r="336">
      <c r="A336" s="3">
        <v>44909.48805461805</v>
      </c>
      <c r="B336" s="2" t="s">
        <v>262</v>
      </c>
      <c r="C336" s="2" t="s">
        <v>11</v>
      </c>
      <c r="D336" s="2">
        <v>10.0</v>
      </c>
      <c r="E336" s="2" t="s">
        <v>264</v>
      </c>
      <c r="F336" s="4" t="str">
        <f>IFERROR(__xludf.DUMMYFUNCTION("IF(NOT(E336=""""), GoogleTranslate(E336,""auto"",""en""), """")"),"it was fun")</f>
        <v>it was fun</v>
      </c>
      <c r="G336" s="5" t="str">
        <f>IFERROR(__xludf.DUMMYFUNCTION("IF(NOT(E336=""""), GoogleTranslate(E336,""auto"",""ja""), """")"),"楽しかったです")</f>
        <v>楽しかったです</v>
      </c>
    </row>
    <row r="337">
      <c r="A337" s="3">
        <v>44909.488069733794</v>
      </c>
      <c r="B337" s="2" t="s">
        <v>262</v>
      </c>
      <c r="C337" s="2" t="s">
        <v>11</v>
      </c>
      <c r="D337" s="2">
        <v>10.0</v>
      </c>
      <c r="E337" s="2" t="s">
        <v>265</v>
      </c>
      <c r="F337" s="4" t="str">
        <f>IFERROR(__xludf.DUMMYFUNCTION("IF(NOT(E337=""""), GoogleTranslate(E337,""auto"",""en""), """")"),"Was good")</f>
        <v>Was good</v>
      </c>
      <c r="G337" s="5" t="str">
        <f>IFERROR(__xludf.DUMMYFUNCTION("IF(NOT(E337=""""), GoogleTranslate(E337,""auto"",""ja""), """")"),"良かった")</f>
        <v>良かった</v>
      </c>
    </row>
    <row r="338">
      <c r="A338" s="3">
        <v>44909.48820467593</v>
      </c>
      <c r="B338" s="2" t="s">
        <v>52</v>
      </c>
      <c r="C338" s="2" t="s">
        <v>11</v>
      </c>
      <c r="D338" s="2">
        <v>7.0</v>
      </c>
      <c r="E338" s="2" t="s">
        <v>266</v>
      </c>
      <c r="F338" s="4" t="str">
        <f>IFERROR(__xludf.DUMMYFUNCTION("IF(NOT(E338=""""), GoogleTranslate(E338,""auto"",""en""), """")"),"It was very fun.")</f>
        <v>It was very fun.</v>
      </c>
      <c r="G338" s="5" t="str">
        <f>IFERROR(__xludf.DUMMYFUNCTION("IF(NOT(E338=""""), GoogleTranslate(E338,""auto"",""ja""), """")"),"とても楽しかったです。")</f>
        <v>とても楽しかったです。</v>
      </c>
    </row>
    <row r="339">
      <c r="A339" s="3">
        <v>44909.48848269676</v>
      </c>
      <c r="B339" s="2" t="s">
        <v>262</v>
      </c>
      <c r="C339" s="2" t="s">
        <v>11</v>
      </c>
      <c r="D339" s="2">
        <v>10.0</v>
      </c>
      <c r="F339" s="4" t="str">
        <f>IFERROR(__xludf.DUMMYFUNCTION("IF(NOT(E339=""""), GoogleTranslate(E339,""auto"",""en""), """")"),"")</f>
        <v/>
      </c>
      <c r="G339" s="5" t="str">
        <f>IFERROR(__xludf.DUMMYFUNCTION("IF(NOT(E339=""""), GoogleTranslate(E339,""auto"",""ja""), """")"),"")</f>
        <v/>
      </c>
    </row>
    <row r="340">
      <c r="A340" s="3">
        <v>44909.48853265046</v>
      </c>
      <c r="B340" s="2" t="s">
        <v>262</v>
      </c>
      <c r="C340" s="2" t="s">
        <v>11</v>
      </c>
      <c r="D340" s="2">
        <v>10.0</v>
      </c>
      <c r="E340" s="2" t="s">
        <v>267</v>
      </c>
      <c r="F340" s="4" t="str">
        <f>IFERROR(__xludf.DUMMYFUNCTION("IF(NOT(E340=""""), GoogleTranslate(E340,""auto"",""en""), """")"),"It was very fun. It was a mysterious feeling.")</f>
        <v>It was very fun. It was a mysterious feeling.</v>
      </c>
      <c r="G340" s="5" t="str">
        <f>IFERROR(__xludf.DUMMYFUNCTION("IF(NOT(E340=""""), GoogleTranslate(E340,""auto"",""ja""), """")"),"とても楽しかったです。不思議な感覚でした。")</f>
        <v>とても楽しかったです。不思議な感覚でした。</v>
      </c>
    </row>
    <row r="341">
      <c r="A341" s="3">
        <v>44909.488629803236</v>
      </c>
      <c r="B341" s="2" t="s">
        <v>262</v>
      </c>
      <c r="C341" s="2" t="s">
        <v>11</v>
      </c>
      <c r="D341" s="2">
        <v>7.0</v>
      </c>
      <c r="E341" s="2" t="s">
        <v>268</v>
      </c>
      <c r="F341" s="4" t="str">
        <f>IFERROR(__xludf.DUMMYFUNCTION("IF(NOT(E341=""""), GoogleTranslate(E341,""auto"",""en""), """")"),"It was fun to have a new experience.")</f>
        <v>It was fun to have a new experience.</v>
      </c>
      <c r="G341" s="5" t="str">
        <f>IFERROR(__xludf.DUMMYFUNCTION("IF(NOT(E341=""""), GoogleTranslate(E341,""auto"",""ja""), """")"),"新しい体験ができて楽しかったです。")</f>
        <v>新しい体験ができて楽しかったです。</v>
      </c>
    </row>
    <row r="342">
      <c r="A342" s="3">
        <v>44909.48863394676</v>
      </c>
      <c r="B342" s="2" t="s">
        <v>262</v>
      </c>
      <c r="C342" s="2" t="s">
        <v>11</v>
      </c>
      <c r="D342" s="2">
        <v>10.0</v>
      </c>
      <c r="E342" s="2" t="s">
        <v>269</v>
      </c>
      <c r="F342" s="4" t="str">
        <f>IFERROR(__xludf.DUMMYFUNCTION("IF(NOT(E342=""""), GoogleTranslate(E342,""auto"",""en""), """")"),"It was a very fun and good experience")</f>
        <v>It was a very fun and good experience</v>
      </c>
      <c r="G342" s="5" t="str">
        <f>IFERROR(__xludf.DUMMYFUNCTION("IF(NOT(E342=""""), GoogleTranslate(E342,""auto"",""ja""), """")"),"すごく楽しくていい経験になりました")</f>
        <v>すごく楽しくていい経験になりました</v>
      </c>
    </row>
    <row r="343">
      <c r="A343" s="3">
        <v>44909.488806423615</v>
      </c>
      <c r="B343" s="2" t="s">
        <v>262</v>
      </c>
      <c r="C343" s="2" t="s">
        <v>11</v>
      </c>
      <c r="D343" s="2">
        <v>10.0</v>
      </c>
      <c r="E343" s="2" t="s">
        <v>270</v>
      </c>
      <c r="F343" s="4" t="str">
        <f>IFERROR(__xludf.DUMMYFUNCTION("IF(NOT(E343=""""), GoogleTranslate(E343,""auto"",""en""), """")"),"I'm glad I had a good experience.")</f>
        <v>I'm glad I had a good experience.</v>
      </c>
      <c r="G343" s="5" t="str">
        <f>IFERROR(__xludf.DUMMYFUNCTION("IF(NOT(E343=""""), GoogleTranslate(E343,""auto"",""ja""), """")"),"いい経験ができてよかった。")</f>
        <v>いい経験ができてよかった。</v>
      </c>
    </row>
    <row r="344">
      <c r="A344" s="3">
        <v>44909.488872268514</v>
      </c>
      <c r="B344" s="2" t="s">
        <v>262</v>
      </c>
      <c r="C344" s="2" t="s">
        <v>11</v>
      </c>
      <c r="D344" s="2">
        <v>9.0</v>
      </c>
      <c r="E344" s="2" t="s">
        <v>271</v>
      </c>
      <c r="F344" s="4" t="str">
        <f>IFERROR(__xludf.DUMMYFUNCTION("IF(NOT(E344=""""), GoogleTranslate(E344,""auto"",""en""), """")"),"It was very fun to have my first experience and it was good to have a conversation")</f>
        <v>It was very fun to have my first experience and it was good to have a conversation</v>
      </c>
      <c r="G344" s="5" t="str">
        <f>IFERROR(__xludf.DUMMYFUNCTION("IF(NOT(E344=""""), GoogleTranslate(E344,""auto"",""ja""), """")"),"はじめての経験をできてとても楽しくて、会話ができて良かったです")</f>
        <v>はじめての経験をできてとても楽しくて、会話ができて良かったです</v>
      </c>
    </row>
    <row r="345">
      <c r="A345" s="3">
        <v>44909.48893572917</v>
      </c>
      <c r="B345" s="2" t="s">
        <v>262</v>
      </c>
      <c r="C345" s="2" t="s">
        <v>11</v>
      </c>
      <c r="D345" s="2">
        <v>10.0</v>
      </c>
      <c r="E345" s="2" t="s">
        <v>272</v>
      </c>
      <c r="F345" s="4" t="str">
        <f>IFERROR(__xludf.DUMMYFUNCTION("IF(NOT(E345=""""), GoogleTranslate(E345,""auto"",""en""), """")"),"I was happy to make friends not only in my Japanese friends but also beyond the country.")</f>
        <v>I was happy to make friends not only in my Japanese friends but also beyond the country.</v>
      </c>
      <c r="G345" s="5" t="str">
        <f>IFERROR(__xludf.DUMMYFUNCTION("IF(NOT(E345=""""), GoogleTranslate(E345,""auto"",""ja""), """")"),"私は日本の友達だけじゃなく国を超えて友達ができて嬉しかったです。")</f>
        <v>私は日本の友達だけじゃなく国を超えて友達ができて嬉しかったです。</v>
      </c>
    </row>
    <row r="346">
      <c r="A346" s="3">
        <v>44909.48901666667</v>
      </c>
      <c r="B346" s="2" t="s">
        <v>262</v>
      </c>
      <c r="C346" s="2" t="s">
        <v>11</v>
      </c>
      <c r="D346" s="2">
        <v>10.0</v>
      </c>
      <c r="E346" s="2" t="s">
        <v>273</v>
      </c>
      <c r="F346" s="4" t="str">
        <f>IFERROR(__xludf.DUMMYFUNCTION("IF(NOT(E346=""""), GoogleTranslate(E346,""auto"",""en""), """")"),"it was fun! I want to do it again!")</f>
        <v>it was fun! I want to do it again!</v>
      </c>
      <c r="G346" s="5" t="str">
        <f>IFERROR(__xludf.DUMMYFUNCTION("IF(NOT(E346=""""), GoogleTranslate(E346,""auto"",""ja""), """")"),"楽しかったです！またしたいです！")</f>
        <v>楽しかったです！またしたいです！</v>
      </c>
    </row>
    <row r="347">
      <c r="A347" s="3">
        <v>44909.48905438658</v>
      </c>
      <c r="B347" s="2" t="s">
        <v>262</v>
      </c>
      <c r="C347" s="2" t="s">
        <v>11</v>
      </c>
      <c r="D347" s="2">
        <v>10.0</v>
      </c>
      <c r="E347" s="2" t="s">
        <v>274</v>
      </c>
      <c r="F347" s="4" t="str">
        <f>IFERROR(__xludf.DUMMYFUNCTION("IF(NOT(E347=""""), GoogleTranslate(E347,""auto"",""en""), """")"),"It was fun to know a lot of things I didn't know.")</f>
        <v>It was fun to know a lot of things I didn't know.</v>
      </c>
      <c r="G347" s="5" t="str">
        <f>IFERROR(__xludf.DUMMYFUNCTION("IF(NOT(E347=""""), GoogleTranslate(E347,""auto"",""ja""), """")"),"知らなかったことがたくさん知れて楽しかったです。")</f>
        <v>知らなかったことがたくさん知れて楽しかったです。</v>
      </c>
    </row>
    <row r="348">
      <c r="A348" s="3">
        <v>44909.48924469907</v>
      </c>
      <c r="B348" s="2" t="s">
        <v>262</v>
      </c>
      <c r="C348" s="2" t="s">
        <v>11</v>
      </c>
      <c r="D348" s="2">
        <v>8.0</v>
      </c>
      <c r="E348" s="2" t="s">
        <v>275</v>
      </c>
      <c r="F348" s="4" t="str">
        <f>IFERROR(__xludf.DUMMYFUNCTION("IF(NOT(E348=""""), GoogleTranslate(E348,""auto"",""en""), """")"),"I was very nervous to speak in English.")</f>
        <v>I was very nervous to speak in English.</v>
      </c>
      <c r="G348" s="5" t="str">
        <f>IFERROR(__xludf.DUMMYFUNCTION("IF(NOT(E348=""""), GoogleTranslate(E348,""auto"",""ja""), """")"),"英語で話すのはとても緊張しました。")</f>
        <v>英語で話すのはとても緊張しました。</v>
      </c>
    </row>
    <row r="349">
      <c r="A349" s="3">
        <v>44909.48939449074</v>
      </c>
      <c r="B349" s="2" t="s">
        <v>262</v>
      </c>
      <c r="C349" s="2" t="s">
        <v>11</v>
      </c>
      <c r="D349" s="2">
        <v>8.0</v>
      </c>
      <c r="E349" s="2" t="s">
        <v>276</v>
      </c>
      <c r="F349" s="4" t="str">
        <f>IFERROR(__xludf.DUMMYFUNCTION("IF(NOT(E349=""""), GoogleTranslate(E349,""auto"",""en""), """")"),"I made a foreign friend and I was able to know the differences between various cultures.
I think it was very good.")</f>
        <v>I made a foreign friend and I was able to know the differences between various cultures.
I think it was very good.</v>
      </c>
      <c r="G349" s="5" t="str">
        <f>IFERROR(__xludf.DUMMYFUNCTION("IF(NOT(E349=""""), GoogleTranslate(E349,""auto"",""ja""), """")"),"外国の友だちができたし、いろんな文化の違いなどを知ることができて
とても良かったと思います。")</f>
        <v>外国の友だちができたし、いろんな文化の違いなどを知ることができて
とても良かったと思います。</v>
      </c>
    </row>
    <row r="350">
      <c r="A350" s="3">
        <v>44909.48947908565</v>
      </c>
      <c r="B350" s="2" t="s">
        <v>262</v>
      </c>
      <c r="C350" s="2" t="s">
        <v>11</v>
      </c>
      <c r="D350" s="2">
        <v>10.0</v>
      </c>
      <c r="E350" s="2" t="s">
        <v>277</v>
      </c>
      <c r="F350" s="4" t="str">
        <f>IFERROR(__xludf.DUMMYFUNCTION("IF(NOT(E350=""""), GoogleTranslate(E350,""auto"",""en""), """")"),"For the first time, I thought it was really nice to be able to interact with Taiwanese people.")</f>
        <v>For the first time, I thought it was really nice to be able to interact with Taiwanese people.</v>
      </c>
      <c r="G350" s="5" t="str">
        <f>IFERROR(__xludf.DUMMYFUNCTION("IF(NOT(E350=""""), GoogleTranslate(E350,""auto"",""ja""), """")"),"初めてこういう風に台湾のかたと交流することができてすごくよかったなと思いました。")</f>
        <v>初めてこういう風に台湾のかたと交流することができてすごくよかったなと思いました。</v>
      </c>
    </row>
    <row r="351">
      <c r="A351" s="3">
        <v>44909.489638796294</v>
      </c>
      <c r="B351" s="2" t="s">
        <v>262</v>
      </c>
      <c r="C351" s="2" t="s">
        <v>11</v>
      </c>
      <c r="D351" s="2">
        <v>10.0</v>
      </c>
      <c r="E351" s="2" t="s">
        <v>278</v>
      </c>
      <c r="F351" s="4" t="str">
        <f>IFERROR(__xludf.DUMMYFUNCTION("IF(NOT(E351=""""), GoogleTranslate(E351,""auto"",""en""), """")"),"I had never had the opportunity to talk to Taiwanese people, so I was able to talk on this program. I'm glad that Taiwanese people were good!")</f>
        <v>I had never had the opportunity to talk to Taiwanese people, so I was able to talk on this program. I'm glad that Taiwanese people were good!</v>
      </c>
      <c r="G351" s="5" t="str">
        <f>IFERROR(__xludf.DUMMYFUNCTION("IF(NOT(E351=""""), GoogleTranslate(E351,""auto"",""ja""), """")"),"台湾の人と喋る機会が今までなかったのでこのプログラムで話すことができて楽しかったです。台湾の人が良い人で良かったです！")</f>
        <v>台湾の人と喋る機会が今までなかったのでこのプログラムで話すことができて楽しかったです。台湾の人が良い人で良かったです！</v>
      </c>
    </row>
    <row r="352">
      <c r="A352" s="3">
        <v>44909.48972972222</v>
      </c>
      <c r="B352" s="2" t="s">
        <v>262</v>
      </c>
      <c r="C352" s="2" t="s">
        <v>11</v>
      </c>
      <c r="D352" s="2">
        <v>3.0</v>
      </c>
      <c r="E352" s="2" t="s">
        <v>279</v>
      </c>
      <c r="F352" s="4" t="str">
        <f>IFERROR(__xludf.DUMMYFUNCTION("IF(NOT(E352=""""), GoogleTranslate(E352,""auto"",""en""), """")"),"Thank you for introducing the school more well than me.")</f>
        <v>Thank you for introducing the school more well than me.</v>
      </c>
      <c r="G352" s="5" t="str">
        <f>IFERROR(__xludf.DUMMYFUNCTION("IF(NOT(E352=""""), GoogleTranslate(E352,""auto"",""ja""), """")"),"私よりもしっかり学校紹介をしてくれたり、色々と送ってくれてありがとうございます。")</f>
        <v>私よりもしっかり学校紹介をしてくれたり、色々と送ってくれてありがとうございます。</v>
      </c>
    </row>
    <row r="353">
      <c r="A353" s="3">
        <v>44909.49001108797</v>
      </c>
      <c r="B353" s="2" t="s">
        <v>262</v>
      </c>
      <c r="C353" s="2" t="s">
        <v>11</v>
      </c>
      <c r="D353" s="2">
        <v>7.0</v>
      </c>
      <c r="E353" s="2" t="s">
        <v>280</v>
      </c>
      <c r="F353" s="4" t="str">
        <f>IFERROR(__xludf.DUMMYFUNCTION("IF(NOT(E353=""""), GoogleTranslate(E353,""auto"",""en""), """")"),"It was good to know the Taiwanese culture
I'm glad I was able to convey Japanese culture")</f>
        <v>It was good to know the Taiwanese culture
I'm glad I was able to convey Japanese culture</v>
      </c>
      <c r="G353" s="5" t="str">
        <f>IFERROR(__xludf.DUMMYFUNCTION("IF(NOT(E353=""""), GoogleTranslate(E353,""auto"",""ja""), """")"),"台湾の文化を知ることができて良かった
日本の文化を伝えることができてよかった")</f>
        <v>台湾の文化を知ることができて良かった
日本の文化を伝えることができてよかった</v>
      </c>
    </row>
    <row r="354">
      <c r="A354" s="3">
        <v>44909.49002008102</v>
      </c>
      <c r="B354" s="2" t="s">
        <v>262</v>
      </c>
      <c r="C354" s="2" t="s">
        <v>11</v>
      </c>
      <c r="D354" s="2">
        <v>10.0</v>
      </c>
      <c r="E354" s="2" t="s">
        <v>281</v>
      </c>
      <c r="F354" s="4" t="str">
        <f>IFERROR(__xludf.DUMMYFUNCTION("IF(NOT(E354=""""), GoogleTranslate(E354,""auto"",""en""), """")"),"I'm glad I learned")</f>
        <v>I'm glad I learned</v>
      </c>
      <c r="G354" s="5" t="str">
        <f>IFERROR(__xludf.DUMMYFUNCTION("IF(NOT(E354=""""), GoogleTranslate(E354,""auto"",""ja""), """")"),"学べたこともあってよかった")</f>
        <v>学べたこともあってよかった</v>
      </c>
    </row>
    <row r="355">
      <c r="A355" s="3">
        <v>44909.49020300926</v>
      </c>
      <c r="B355" s="2" t="s">
        <v>262</v>
      </c>
      <c r="C355" s="2" t="s">
        <v>11</v>
      </c>
      <c r="D355" s="2">
        <v>10.0</v>
      </c>
      <c r="E355" s="2" t="s">
        <v>282</v>
      </c>
      <c r="F355" s="4" t="str">
        <f>IFERROR(__xludf.DUMMYFUNCTION("IF(NOT(E355=""""), GoogleTranslate(E355,""auto"",""en""), """")"),"It was better to talk to Taiwanese children more fun than to take classes in the classroom normally, and I was glad I learned more words that I can usually use.")</f>
        <v>It was better to talk to Taiwanese children more fun than to take classes in the classroom normally, and I was glad I learned more words that I can usually use.</v>
      </c>
      <c r="G355" s="5" t="str">
        <f>IFERROR(__xludf.DUMMYFUNCTION("IF(NOT(E355=""""), GoogleTranslate(E355,""auto"",""ja""), """")"),"普通に教室で授業を受けるよりも今回の台湾の子と話す方が楽しく学べたし、普段使えるような単語もより学べたので良かった。")</f>
        <v>普通に教室で授業を受けるよりも今回の台湾の子と話す方が楽しく学べたし、普段使えるような単語もより学べたので良かった。</v>
      </c>
    </row>
    <row r="356">
      <c r="A356" s="3">
        <v>44909.49021719907</v>
      </c>
      <c r="B356" s="2" t="s">
        <v>262</v>
      </c>
      <c r="C356" s="2" t="s">
        <v>11</v>
      </c>
      <c r="D356" s="2">
        <v>10.0</v>
      </c>
      <c r="E356" s="2" t="s">
        <v>283</v>
      </c>
      <c r="F356" s="4" t="str">
        <f>IFERROR(__xludf.DUMMYFUNCTION("IF(NOT(E356=""""), GoogleTranslate(E356,""auto"",""en""), """")"),"It was a very good experience because I had never thought about being involved with a foreign child.")</f>
        <v>It was a very good experience because I had never thought about being involved with a foreign child.</v>
      </c>
      <c r="G356" s="5" t="str">
        <f>IFERROR(__xludf.DUMMYFUNCTION("IF(NOT(E356=""""), GoogleTranslate(E356,""auto"",""ja""), """")"),"自分は外国の子と関わるとゆうことを考えたことがなかったのでとてもいい経験になった")</f>
        <v>自分は外国の子と関わるとゆうことを考えたことがなかったのでとてもいい経験になった</v>
      </c>
    </row>
    <row r="357">
      <c r="A357" s="3">
        <v>44909.49026659722</v>
      </c>
      <c r="B357" s="2" t="s">
        <v>262</v>
      </c>
      <c r="C357" s="2" t="s">
        <v>11</v>
      </c>
      <c r="D357" s="2">
        <v>10.0</v>
      </c>
      <c r="E357" s="2" t="s">
        <v>284</v>
      </c>
      <c r="F357" s="4" t="str">
        <f>IFERROR(__xludf.DUMMYFUNCTION("IF(NOT(E357=""""), GoogleTranslate(E357,""auto"",""en""), """")"),"because the sweets were delicious")</f>
        <v>because the sweets were delicious</v>
      </c>
      <c r="G357" s="5" t="str">
        <f>IFERROR(__xludf.DUMMYFUNCTION("IF(NOT(E357=""""), GoogleTranslate(E357,""auto"",""ja""), """")"),"お菓子は美味しかったからです")</f>
        <v>お菓子は美味しかったからです</v>
      </c>
    </row>
    <row r="358">
      <c r="A358" s="3">
        <v>44909.49036622685</v>
      </c>
      <c r="B358" s="2" t="s">
        <v>262</v>
      </c>
      <c r="C358" s="2" t="s">
        <v>11</v>
      </c>
      <c r="D358" s="2">
        <v>10.0</v>
      </c>
      <c r="E358" s="2" t="s">
        <v>285</v>
      </c>
      <c r="F358" s="4" t="str">
        <f>IFERROR(__xludf.DUMMYFUNCTION("IF(NOT(E358=""""), GoogleTranslate(E358,""auto"",""en""), """")"),"Thankyou")</f>
        <v>Thankyou</v>
      </c>
      <c r="G358" s="5" t="str">
        <f>IFERROR(__xludf.DUMMYFUNCTION("IF(NOT(E358=""""), GoogleTranslate(E358,""auto"",""ja""), """")"),"ありがとう")</f>
        <v>ありがとう</v>
      </c>
    </row>
    <row r="359">
      <c r="A359" s="3">
        <v>44909.49057524306</v>
      </c>
      <c r="B359" s="2" t="s">
        <v>262</v>
      </c>
      <c r="C359" s="2" t="s">
        <v>11</v>
      </c>
      <c r="D359" s="2">
        <v>10.0</v>
      </c>
      <c r="E359" s="2" t="s">
        <v>286</v>
      </c>
      <c r="F359" s="4" t="str">
        <f>IFERROR(__xludf.DUMMYFUNCTION("IF(NOT(E359=""""), GoogleTranslate(E359,""auto"",""en""), """")"),"I am grateful for making such an opportunity because I do not usually talk to foreigners.
It was good because I was full of Taiwanese students and cultures.")</f>
        <v>I am grateful for making such an opportunity because I do not usually talk to foreigners.
It was good because I was full of Taiwanese students and cultures.</v>
      </c>
      <c r="G359" s="5" t="str">
        <f>IFERROR(__xludf.DUMMYFUNCTION("IF(NOT(E359=""""), GoogleTranslate(E359,""auto"",""ja""), """")"),"普段外国人さんと話すことがないのでこのような機会を作ってくれて感謝しています。
台湾の生徒さんのことや文化などいっぱいしれたので良かったです。")</f>
        <v>普段外国人さんと話すことがないのでこのような機会を作ってくれて感謝しています。
台湾の生徒さんのことや文化などいっぱいしれたので良かったです。</v>
      </c>
    </row>
    <row r="360">
      <c r="A360" s="3">
        <v>44909.4913212963</v>
      </c>
      <c r="B360" s="2" t="s">
        <v>262</v>
      </c>
      <c r="C360" s="2" t="s">
        <v>11</v>
      </c>
      <c r="D360" s="2">
        <v>10.0</v>
      </c>
      <c r="E360" s="2" t="s">
        <v>287</v>
      </c>
      <c r="F360" s="4" t="str">
        <f>IFERROR(__xludf.DUMMYFUNCTION("IF(NOT(E360=""""), GoogleTranslate(E360,""auto"",""en""), """")"),"That was very fun. It was a very good experience because I had never had the opportunity to talk to overseas people.")</f>
        <v>That was very fun. It was a very good experience because I had never had the opportunity to talk to overseas people.</v>
      </c>
      <c r="G360" s="5" t="str">
        <f>IFERROR(__xludf.DUMMYFUNCTION("IF(NOT(E360=""""), GoogleTranslate(E360,""auto"",""ja""), """")"),"とても楽しかった。海外の人と話す機会が今まで全然なかったのですごくいい経験になった。")</f>
        <v>とても楽しかった。海外の人と話す機会が今まで全然なかったのですごくいい経験になった。</v>
      </c>
    </row>
    <row r="361">
      <c r="A361" s="3">
        <v>44909.49135636574</v>
      </c>
      <c r="B361" s="2" t="s">
        <v>262</v>
      </c>
      <c r="C361" s="2" t="s">
        <v>11</v>
      </c>
      <c r="D361" s="2">
        <v>10.0</v>
      </c>
      <c r="E361" s="2" t="s">
        <v>288</v>
      </c>
      <c r="F361" s="4" t="str">
        <f>IFERROR(__xludf.DUMMYFUNCTION("IF(NOT(E361=""""), GoogleTranslate(E361,""auto"",""en""), """")"),"thank you!! I'm happy!!")</f>
        <v>thank you!! I'm happy!!</v>
      </c>
      <c r="G361" s="5" t="str">
        <f>IFERROR(__xludf.DUMMYFUNCTION("IF(NOT(E361=""""), GoogleTranslate(E361,""auto"",""ja""), """")"),"ありがとうございます！！私は満足しています！！")</f>
        <v>ありがとうございます！！私は満足しています！！</v>
      </c>
    </row>
    <row r="362">
      <c r="A362" s="3">
        <v>44909.491578726855</v>
      </c>
      <c r="B362" s="2" t="s">
        <v>262</v>
      </c>
      <c r="C362" s="2" t="s">
        <v>11</v>
      </c>
      <c r="D362" s="2">
        <v>10.0</v>
      </c>
      <c r="E362" s="2" t="s">
        <v>289</v>
      </c>
      <c r="F362" s="4" t="str">
        <f>IFERROR(__xludf.DUMMYFUNCTION("IF(NOT(E362=""""), GoogleTranslate(E362,""auto"",""en""), """")"),"good")</f>
        <v>good</v>
      </c>
      <c r="G362" s="5" t="str">
        <f>IFERROR(__xludf.DUMMYFUNCTION("IF(NOT(E362=""""), GoogleTranslate(E362,""auto"",""ja""), """")"),"良い")</f>
        <v>良い</v>
      </c>
    </row>
    <row r="363">
      <c r="A363" s="3">
        <v>44909.49197299768</v>
      </c>
      <c r="B363" s="2" t="s">
        <v>262</v>
      </c>
      <c r="C363" s="2" t="s">
        <v>11</v>
      </c>
      <c r="D363" s="2">
        <v>10.0</v>
      </c>
      <c r="E363" s="2" t="s">
        <v>290</v>
      </c>
      <c r="F363" s="4" t="str">
        <f>IFERROR(__xludf.DUMMYFUNCTION("IF(NOT(E363=""""), GoogleTranslate(E363,""auto"",""en""), """")"),"I think it's a very good experience to have the opportunity to talk to foreigners.")</f>
        <v>I think it's a very good experience to have the opportunity to talk to foreigners.</v>
      </c>
      <c r="G363" s="5" t="str">
        <f>IFERROR(__xludf.DUMMYFUNCTION("IF(NOT(E363=""""), GoogleTranslate(E363,""auto"",""ja""), """")"),"外国の人と話せる機会があるのはとても良い経験になると思うからです")</f>
        <v>外国の人と話せる機会があるのはとても良い経験になると思うからです</v>
      </c>
    </row>
    <row r="364">
      <c r="A364" s="3">
        <v>44909.49232405092</v>
      </c>
      <c r="B364" s="2" t="s">
        <v>262</v>
      </c>
      <c r="C364" s="2" t="s">
        <v>11</v>
      </c>
      <c r="D364" s="2">
        <v>10.0</v>
      </c>
      <c r="E364" s="2" t="s">
        <v>291</v>
      </c>
      <c r="F364" s="4" t="str">
        <f>IFERROR(__xludf.DUMMYFUNCTION("IF(NOT(E364=""""), GoogleTranslate(E364,""auto"",""en""), """")"),"I was involved with overseas people
")</f>
        <v>I was involved with overseas people
</v>
      </c>
      <c r="G364" s="5" t="str">
        <f>IFERROR(__xludf.DUMMYFUNCTION("IF(NOT(E364=""""), GoogleTranslate(E364,""auto"",""ja""), """")"),"海外の人と関われてたのしかった　
")</f>
        <v>海外の人と関われてたのしかった　
</v>
      </c>
    </row>
    <row r="365">
      <c r="A365" s="3">
        <v>44909.49333586806</v>
      </c>
      <c r="B365" s="2" t="s">
        <v>262</v>
      </c>
      <c r="C365" s="2" t="s">
        <v>11</v>
      </c>
      <c r="D365" s="2">
        <v>10.0</v>
      </c>
      <c r="E365" s="2" t="s">
        <v>292</v>
      </c>
      <c r="F365" s="4" t="str">
        <f>IFERROR(__xludf.DUMMYFUNCTION("IF(NOT(E365=""""), GoogleTranslate(E365,""auto"",""en""), """")"),"It was a good experience and it was fun.")</f>
        <v>It was a good experience and it was fun.</v>
      </c>
      <c r="G365" s="5" t="str">
        <f>IFERROR(__xludf.DUMMYFUNCTION("IF(NOT(E365=""""), GoogleTranslate(E365,""auto"",""ja""), """")"),"いい経験になったし楽しかった。")</f>
        <v>いい経験になったし楽しかった。</v>
      </c>
    </row>
    <row r="366">
      <c r="A366" s="3">
        <v>44909.49397333333</v>
      </c>
      <c r="B366" s="2" t="s">
        <v>262</v>
      </c>
      <c r="C366" s="2" t="s">
        <v>11</v>
      </c>
      <c r="D366" s="2">
        <v>10.0</v>
      </c>
      <c r="F366" s="4" t="str">
        <f>IFERROR(__xludf.DUMMYFUNCTION("IF(NOT(E366=""""), GoogleTranslate(E366,""auto"",""en""), """")"),"")</f>
        <v/>
      </c>
      <c r="G366" s="5" t="str">
        <f>IFERROR(__xludf.DUMMYFUNCTION("IF(NOT(E366=""""), GoogleTranslate(E366,""auto"",""ja""), """")"),"")</f>
        <v/>
      </c>
    </row>
    <row r="367">
      <c r="A367" s="3">
        <v>44909.4941680787</v>
      </c>
      <c r="B367" s="2" t="s">
        <v>262</v>
      </c>
      <c r="C367" s="2" t="s">
        <v>11</v>
      </c>
      <c r="D367" s="2">
        <v>10.0</v>
      </c>
      <c r="E367" s="2" t="s">
        <v>293</v>
      </c>
      <c r="F367" s="4" t="str">
        <f>IFERROR(__xludf.DUMMYFUNCTION("IF(NOT(E367=""""), GoogleTranslate(E367,""auto"",""en""), """")"),"I enjoyed this program very much because I was able to talk with people of the same age from other countries, which was a very valuable experience.")</f>
        <v>I enjoyed this program very much because I was able to talk with people of the same age from other countries, which was a very valuable experience.</v>
      </c>
      <c r="G367" s="5" t="str">
        <f>IFERROR(__xludf.DUMMYFUNCTION("IF(NOT(E367=""""), GoogleTranslate(E367,""auto"",""ja""), """")"),"私はこのプログラムをとても楽しんでいました。なぜなら、私は他の国の同じ年齢の人々と話をすることができたからです。これは非常に貴重な経験でした。")</f>
        <v>私はこのプログラムをとても楽しんでいました。なぜなら、私は他の国の同じ年齢の人々と話をすることができたからです。これは非常に貴重な経験でした。</v>
      </c>
    </row>
    <row r="368">
      <c r="A368" s="3">
        <v>44909.49503869213</v>
      </c>
      <c r="B368" s="2" t="s">
        <v>262</v>
      </c>
      <c r="C368" s="2" t="s">
        <v>11</v>
      </c>
      <c r="D368" s="2">
        <v>7.0</v>
      </c>
      <c r="E368" s="2" t="s">
        <v>294</v>
      </c>
      <c r="F368" s="4" t="str">
        <f>IFERROR(__xludf.DUMMYFUNCTION("IF(NOT(E368=""""), GoogleTranslate(E368,""auto"",""en""), """")"),"It was a lot of fun to talk to Taiwanese people. It was a good person.")</f>
        <v>It was a lot of fun to talk to Taiwanese people. It was a good person.</v>
      </c>
      <c r="G368" s="5" t="str">
        <f>IFERROR(__xludf.DUMMYFUNCTION("IF(NOT(E368=""""), GoogleTranslate(E368,""auto"",""ja""), """")"),"台湾の方たちと話せてとても楽しかった。みんないい人だった。")</f>
        <v>台湾の方たちと話せてとても楽しかった。みんないい人だった。</v>
      </c>
    </row>
    <row r="369">
      <c r="A369" s="3">
        <v>44909.49646003472</v>
      </c>
      <c r="B369" s="2" t="s">
        <v>262</v>
      </c>
      <c r="C369" s="2" t="s">
        <v>11</v>
      </c>
      <c r="D369" s="2">
        <v>9.0</v>
      </c>
      <c r="E369" s="2" t="s">
        <v>295</v>
      </c>
      <c r="F369" s="4" t="str">
        <f>IFERROR(__xludf.DUMMYFUNCTION("IF(NOT(E369=""""), GoogleTranslate(E369,""auto"",""en""), """")"),"because the story was interesting")</f>
        <v>because the story was interesting</v>
      </c>
      <c r="G369" s="5" t="str">
        <f>IFERROR(__xludf.DUMMYFUNCTION("IF(NOT(E369=""""), GoogleTranslate(E369,""auto"",""ja""), """")"),"物語が面白かったので")</f>
        <v>物語が面白かったので</v>
      </c>
    </row>
    <row r="370">
      <c r="A370" s="3">
        <v>44909.8669465625</v>
      </c>
      <c r="B370" s="2" t="s">
        <v>164</v>
      </c>
      <c r="C370" s="2" t="s">
        <v>11</v>
      </c>
      <c r="D370" s="2">
        <v>10.0</v>
      </c>
      <c r="E370" s="2" t="s">
        <v>296</v>
      </c>
      <c r="F370" s="4" t="str">
        <f>IFERROR(__xludf.DUMMYFUNCTION("IF(NOT(E370=""""), GoogleTranslate(E370,""auto"",""en""), """")"),"I highly recommend this programme due the knowledge I gained and the unimaginable experience. I enjoyed every single one of it and hoping that I could join this kind of programme again.")</f>
        <v>I highly recommend this programme due the knowledge I gained and the unimaginable experience. I enjoyed every single one of it and hoping that I could join this kind of programme again.</v>
      </c>
      <c r="G370" s="5" t="str">
        <f>IFERROR(__xludf.DUMMYFUNCTION("IF(NOT(E370=""""), GoogleTranslate(E370,""auto"",""ja""), """")"),"私が得た知識と想像を絶する経験のために、このプログラムを強くお勧めします。私はそのすべてを楽しんで、この種のプログラムに再び参加できることを望んでいました。")</f>
        <v>私が得た知識と想像を絶する経験のために、このプログラムを強くお勧めします。私はそのすべてを楽しんで、この種のプログラムに再び参加できることを望んでいました。</v>
      </c>
    </row>
    <row r="371">
      <c r="A371" s="3">
        <v>44909.87880278935</v>
      </c>
      <c r="B371" s="2" t="s">
        <v>108</v>
      </c>
      <c r="C371" s="2" t="s">
        <v>11</v>
      </c>
      <c r="D371" s="2">
        <v>8.0</v>
      </c>
      <c r="E371" s="2" t="s">
        <v>297</v>
      </c>
      <c r="F371" s="4" t="str">
        <f>IFERROR(__xludf.DUMMYFUNCTION("IF(NOT(E371=""""), GoogleTranslate(E371,""auto"",""en""), """")"),"It was nice to meet with japanese who are really nice but i hope that they can be more active and do not stick to the slides which make it so formal and looks like we are presenting on a topic")</f>
        <v>It was nice to meet with japanese who are really nice but i hope that they can be more active and do not stick to the slides which make it so formal and looks like we are presenting on a topic</v>
      </c>
      <c r="G371" s="5" t="str">
        <f>IFERROR(__xludf.DUMMYFUNCTION("IF(NOT(E371=""""), GoogleTranslate(E371,""auto"",""ja""), """")"),"本当に素敵な日本人と会えて良かったですが、彼らがより活発になり、それを非常にフォーマルにし、トピックについて提示しているように見えるスライドに固執しないことを願っています")</f>
        <v>本当に素敵な日本人と会えて良かったですが、彼らがより活発になり、それを非常にフォーマルにし、トピックについて提示しているように見えるスライドに固執しないことを願っています</v>
      </c>
    </row>
    <row r="372">
      <c r="A372" s="3">
        <v>44910.47920954861</v>
      </c>
      <c r="B372" s="2" t="s">
        <v>164</v>
      </c>
      <c r="C372" s="2" t="s">
        <v>11</v>
      </c>
      <c r="D372" s="2">
        <v>10.0</v>
      </c>
      <c r="E372" s="2" t="s">
        <v>298</v>
      </c>
      <c r="F372" s="4" t="str">
        <f>IFERROR(__xludf.DUMMYFUNCTION("IF(NOT(E372=""""), GoogleTranslate(E372,""auto"",""en""), """")"),"I believe this is a great opportunity to experience communicating with people from another country, with different backgrounds and ways of thinking. By exchanging information about each other's culture, I'm able to widen my view and perspective of the wor"&amp;"ld, and also expand my network with new people.  ")</f>
        <v>I believe this is a great opportunity to experience communicating with people from another country, with different backgrounds and ways of thinking. By exchanging information about each other's culture, I'm able to widen my view and perspective of the world, and also expand my network with new people.  </v>
      </c>
      <c r="G372" s="5" t="str">
        <f>IFERROR(__xludf.DUMMYFUNCTION("IF(NOT(E372=""""), GoogleTranslate(E372,""auto"",""ja""), """")"),"これは、さまざまな背景と考え方を持つ他の国の人々とのコミュニケーションを体験する絶好の機会だと思います。お互いの文化に関する情報を交換することで、私は世界に対する私の見解と視点を広げ、また新しい人々とのネットワークを拡大することができます。")</f>
        <v>これは、さまざまな背景と考え方を持つ他の国の人々とのコミュニケーションを体験する絶好の機会だと思います。お互いの文化に関する情報を交換することで、私は世界に対する私の見解と視点を広げ、また新しい人々とのネットワークを拡大することができます。</v>
      </c>
    </row>
    <row r="373">
      <c r="A373" s="3">
        <v>44910.49234277778</v>
      </c>
      <c r="B373" s="2" t="s">
        <v>299</v>
      </c>
      <c r="C373" s="2" t="s">
        <v>11</v>
      </c>
      <c r="D373" s="2">
        <v>6.0</v>
      </c>
      <c r="F373" s="4" t="str">
        <f>IFERROR(__xludf.DUMMYFUNCTION("IF(NOT(E373=""""), GoogleTranslate(E373,""auto"",""en""), """")"),"")</f>
        <v/>
      </c>
      <c r="G373" s="5" t="str">
        <f>IFERROR(__xludf.DUMMYFUNCTION("IF(NOT(E373=""""), GoogleTranslate(E373,""auto"",""ja""), """")"),"")</f>
        <v/>
      </c>
    </row>
    <row r="374">
      <c r="A374" s="3">
        <v>44910.492393831024</v>
      </c>
      <c r="B374" s="2" t="s">
        <v>299</v>
      </c>
      <c r="C374" s="2" t="s">
        <v>11</v>
      </c>
      <c r="D374" s="2">
        <v>9.0</v>
      </c>
      <c r="E374" s="2" t="s">
        <v>300</v>
      </c>
      <c r="F374" s="4" t="str">
        <f>IFERROR(__xludf.DUMMYFUNCTION("IF(NOT(E374=""""), GoogleTranslate(E374,""auto"",""en""), """")"),"Because it was very good")</f>
        <v>Because it was very good</v>
      </c>
      <c r="G374" s="5" t="str">
        <f>IFERROR(__xludf.DUMMYFUNCTION("IF(NOT(E374=""""), GoogleTranslate(E374,""auto"",""ja""), """")"),"とても良かったから")</f>
        <v>とても良かったから</v>
      </c>
    </row>
    <row r="375">
      <c r="A375" s="3">
        <v>44910.49272135417</v>
      </c>
      <c r="B375" s="2" t="s">
        <v>299</v>
      </c>
      <c r="C375" s="2" t="s">
        <v>11</v>
      </c>
      <c r="D375" s="2">
        <v>6.0</v>
      </c>
      <c r="E375" s="2" t="s">
        <v>301</v>
      </c>
      <c r="F375" s="4" t="str">
        <f>IFERROR(__xludf.DUMMYFUNCTION("IF(NOT(E375=""""), GoogleTranslate(E375,""auto"",""en""), """")"),"I don't have much opportunity to interact with people from other countries, so I think it's good to be involved.")</f>
        <v>I don't have much opportunity to interact with people from other countries, so I think it's good to be involved.</v>
      </c>
      <c r="G375" s="5" t="str">
        <f>IFERROR(__xludf.DUMMYFUNCTION("IF(NOT(E375=""""), GoogleTranslate(E375,""auto"",""ja""), """")"),"他の国の人と交流する機会はあまりないから、こういうので、関わりを持てるのはいい事だと思うから")</f>
        <v>他の国の人と交流する機会はあまりないから、こういうので、関わりを持てるのはいい事だと思うから</v>
      </c>
    </row>
    <row r="376">
      <c r="A376" s="3">
        <v>44910.49318229167</v>
      </c>
      <c r="B376" s="2" t="s">
        <v>299</v>
      </c>
      <c r="C376" s="2" t="s">
        <v>11</v>
      </c>
      <c r="D376" s="2">
        <v>3.0</v>
      </c>
      <c r="F376" s="4" t="str">
        <f>IFERROR(__xludf.DUMMYFUNCTION("IF(NOT(E376=""""), GoogleTranslate(E376,""auto"",""en""), """")"),"")</f>
        <v/>
      </c>
      <c r="G376" s="5" t="str">
        <f>IFERROR(__xludf.DUMMYFUNCTION("IF(NOT(E376=""""), GoogleTranslate(E376,""auto"",""ja""), """")"),"")</f>
        <v/>
      </c>
    </row>
    <row r="377">
      <c r="A377" s="3">
        <v>44910.493317071756</v>
      </c>
      <c r="B377" s="2" t="s">
        <v>299</v>
      </c>
      <c r="C377" s="2" t="s">
        <v>11</v>
      </c>
      <c r="D377" s="2">
        <v>8.0</v>
      </c>
      <c r="E377" s="2" t="s">
        <v>302</v>
      </c>
      <c r="F377" s="4" t="str">
        <f>IFERROR(__xludf.DUMMYFUNCTION("IF(NOT(E377=""""), GoogleTranslate(E377,""auto"",""en""), """")"),"I think that being able to speak with people from other countries using my current English skills will be a great help, and I learned a lot.")</f>
        <v>I think that being able to speak with people from other countries using my current English skills will be a great help, and I learned a lot.</v>
      </c>
      <c r="G377" s="5" t="str">
        <f>IFERROR(__xludf.DUMMYFUNCTION("IF(NOT(E377=""""), GoogleTranslate(E377,""auto"",""ja""), """")"),"私の現在の英語のスキルを使用して他の国の人々と話すことができることは大きな助けになると思います。私は多くを学びました。")</f>
        <v>私の現在の英語のスキルを使用して他の国の人々と話すことができることは大きな助けになると思います。私は多くを学びました。</v>
      </c>
    </row>
    <row r="378">
      <c r="A378" s="3">
        <v>44910.49609954861</v>
      </c>
      <c r="B378" s="2" t="s">
        <v>299</v>
      </c>
      <c r="C378" s="2" t="s">
        <v>11</v>
      </c>
      <c r="D378" s="2">
        <v>7.0</v>
      </c>
      <c r="E378" s="2" t="s">
        <v>303</v>
      </c>
      <c r="F378" s="4" t="str">
        <f>IFERROR(__xludf.DUMMYFUNCTION("IF(NOT(E378=""""), GoogleTranslate(E378,""auto"",""en""), """")"),"There were problems with the sound of a personal computer, and that it was difficult to pronounce because it was difficult to hear. But I was glad I was able to convey where I could hear it in my own words.")</f>
        <v>There were problems with the sound of a personal computer, and that it was difficult to pronounce because it was difficult to hear. But I was glad I was able to convey where I could hear it in my own words.</v>
      </c>
      <c r="G378" s="5" t="str">
        <f>IFERROR(__xludf.DUMMYFUNCTION("IF(NOT(E378=""""), GoogleTranslate(E378,""auto"",""ja""), """")"),"パソコンの音の問題とか、早かったり発音が難しくて聞き取れないとこがあった。でも聞き取れたところはしっかり自分の言葉で伝えようとすることは出来たからよかった。")</f>
        <v>パソコンの音の問題とか、早かったり発音が難しくて聞き取れないとこがあった。でも聞き取れたところはしっかり自分の言葉で伝えようとすることは出来たからよかった。</v>
      </c>
    </row>
    <row r="379">
      <c r="A379" s="3">
        <v>44910.49650515046</v>
      </c>
      <c r="B379" s="2" t="s">
        <v>299</v>
      </c>
      <c r="C379" s="2" t="s">
        <v>11</v>
      </c>
      <c r="D379" s="2">
        <v>8.0</v>
      </c>
      <c r="E379" s="2" t="s">
        <v>304</v>
      </c>
      <c r="F379" s="4" t="str">
        <f>IFERROR(__xludf.DUMMYFUNCTION("IF(NOT(E379=""""), GoogleTranslate(E379,""auto"",""en""), """")"),"It's very difficult to get involved with foreigners, but it's very fun to talk with simple content.")</f>
        <v>It's very difficult to get involved with foreigners, but it's very fun to talk with simple content.</v>
      </c>
      <c r="G379" s="5" t="str">
        <f>IFERROR(__xludf.DUMMYFUNCTION("IF(NOT(E379=""""), GoogleTranslate(E379,""auto"",""ja""), """")"),"とても外国の人と関わるのは難しいけど、簡単な内容でも話せるととても楽しいから。")</f>
        <v>とても外国の人と関わるのは難しいけど、簡単な内容でも話せるととても楽しいから。</v>
      </c>
    </row>
    <row r="380">
      <c r="A380" s="3">
        <v>44910.501648958336</v>
      </c>
      <c r="B380" s="2" t="s">
        <v>299</v>
      </c>
      <c r="C380" s="2" t="s">
        <v>11</v>
      </c>
      <c r="D380" s="2">
        <v>5.0</v>
      </c>
      <c r="E380" s="2" t="s">
        <v>305</v>
      </c>
      <c r="F380" s="4" t="str">
        <f>IFERROR(__xludf.DUMMYFUNCTION("IF(NOT(E380=""""), GoogleTranslate(E380,""auto"",""en""), """")"),"First of all, when I live in Japan, I don't think I have the opportunity to communicate with foreigners, so it was a very good experience.")</f>
        <v>First of all, when I live in Japan, I don't think I have the opportunity to communicate with foreigners, so it was a very good experience.</v>
      </c>
      <c r="G380" s="5" t="str">
        <f>IFERROR(__xludf.DUMMYFUNCTION("IF(NOT(E380=""""), GoogleTranslate(E380,""auto"",""ja""), """")"),"まず、日本に住んでいると外国人の人とコミュニケーションをとる機会が無いと思うのでとても良い経験になった。")</f>
        <v>まず、日本に住んでいると外国人の人とコミュニケーションをとる機会が無いと思うのでとても良い経験になった。</v>
      </c>
    </row>
    <row r="381">
      <c r="A381" s="3">
        <v>44910.506273611114</v>
      </c>
      <c r="B381" s="2" t="s">
        <v>299</v>
      </c>
      <c r="C381" s="2" t="s">
        <v>11</v>
      </c>
      <c r="D381" s="2">
        <v>7.0</v>
      </c>
      <c r="F381" s="4" t="str">
        <f>IFERROR(__xludf.DUMMYFUNCTION("IF(NOT(E381=""""), GoogleTranslate(E381,""auto"",""en""), """")"),"")</f>
        <v/>
      </c>
      <c r="G381" s="5" t="str">
        <f>IFERROR(__xludf.DUMMYFUNCTION("IF(NOT(E381=""""), GoogleTranslate(E381,""auto"",""ja""), """")"),"")</f>
        <v/>
      </c>
    </row>
    <row r="382">
      <c r="A382" s="3">
        <v>44910.50646711806</v>
      </c>
      <c r="B382" s="2" t="s">
        <v>299</v>
      </c>
      <c r="C382" s="2" t="s">
        <v>11</v>
      </c>
      <c r="D382" s="2">
        <v>5.0</v>
      </c>
      <c r="F382" s="4" t="str">
        <f>IFERROR(__xludf.DUMMYFUNCTION("IF(NOT(E382=""""), GoogleTranslate(E382,""auto"",""en""), """")"),"")</f>
        <v/>
      </c>
      <c r="G382" s="5" t="str">
        <f>IFERROR(__xludf.DUMMYFUNCTION("IF(NOT(E382=""""), GoogleTranslate(E382,""auto"",""ja""), """")"),"")</f>
        <v/>
      </c>
    </row>
    <row r="383">
      <c r="A383" s="3">
        <v>44910.54739619213</v>
      </c>
      <c r="B383" s="2" t="s">
        <v>299</v>
      </c>
      <c r="C383" s="2" t="s">
        <v>11</v>
      </c>
      <c r="D383" s="2">
        <v>10.0</v>
      </c>
      <c r="E383" s="2" t="s">
        <v>306</v>
      </c>
      <c r="F383" s="4" t="str">
        <f>IFERROR(__xludf.DUMMYFUNCTION("IF(NOT(E383=""""), GoogleTranslate(E383,""auto"",""en""), """")"),"Even if you are not interested in a foreign country, I recommend that you talk about it because it was fun and it was the same person in a foreign country! !")</f>
        <v>Even if you are not interested in a foreign country, I recommend that you talk about it because it was fun and it was the same person in a foreign country! !</v>
      </c>
      <c r="G383" s="5" t="str">
        <f>IFERROR(__xludf.DUMMYFUNCTION("IF(NOT(E383=""""), GoogleTranslate(E383,""auto"",""ja""), """")"),"異国に対して興味がない人でも、話してみると楽しくて異国でもやっぱり同じ人間なんだなって思えたからおすすめします！！")</f>
        <v>異国に対して興味がない人でも、話してみると楽しくて異国でもやっぱり同じ人間なんだなって思えたからおすすめします！！</v>
      </c>
    </row>
    <row r="384">
      <c r="A384" s="3">
        <v>44936.57777950232</v>
      </c>
      <c r="B384" s="2" t="s">
        <v>299</v>
      </c>
      <c r="C384" s="2" t="s">
        <v>11</v>
      </c>
      <c r="D384" s="2">
        <v>10.0</v>
      </c>
      <c r="F384" s="4" t="str">
        <f>IFERROR(__xludf.DUMMYFUNCTION("IF(NOT(E384=""""), GoogleTranslate(E384,""auto"",""en""), """")"),"")</f>
        <v/>
      </c>
      <c r="G384" s="5" t="str">
        <f>IFERROR(__xludf.DUMMYFUNCTION("IF(NOT(E384=""""), GoogleTranslate(E384,""auto"",""ja""), """")"),"")</f>
        <v/>
      </c>
    </row>
    <row r="385">
      <c r="A385" s="3">
        <v>44936.5781309375</v>
      </c>
      <c r="B385" s="2" t="s">
        <v>299</v>
      </c>
      <c r="C385" s="2" t="s">
        <v>11</v>
      </c>
      <c r="D385" s="2">
        <v>4.0</v>
      </c>
      <c r="F385" s="4" t="str">
        <f>IFERROR(__xludf.DUMMYFUNCTION("IF(NOT(E385=""""), GoogleTranslate(E385,""auto"",""en""), """")"),"")</f>
        <v/>
      </c>
      <c r="G385" s="5" t="str">
        <f>IFERROR(__xludf.DUMMYFUNCTION("IF(NOT(E385=""""), GoogleTranslate(E385,""auto"",""ja""), """")"),"")</f>
        <v/>
      </c>
    </row>
    <row r="386">
      <c r="A386" s="3">
        <v>44936.57837307871</v>
      </c>
      <c r="B386" s="2" t="s">
        <v>299</v>
      </c>
      <c r="C386" s="2" t="s">
        <v>11</v>
      </c>
      <c r="D386" s="2">
        <v>6.0</v>
      </c>
      <c r="F386" s="4" t="str">
        <f>IFERROR(__xludf.DUMMYFUNCTION("IF(NOT(E386=""""), GoogleTranslate(E386,""auto"",""en""), """")"),"")</f>
        <v/>
      </c>
      <c r="G386" s="5" t="str">
        <f>IFERROR(__xludf.DUMMYFUNCTION("IF(NOT(E386=""""), GoogleTranslate(E386,""auto"",""ja""), """")"),"")</f>
        <v/>
      </c>
    </row>
    <row r="387">
      <c r="A387" s="3">
        <v>44936.57841390047</v>
      </c>
      <c r="B387" s="2" t="s">
        <v>299</v>
      </c>
      <c r="C387" s="2" t="s">
        <v>11</v>
      </c>
      <c r="D387" s="2">
        <v>0.0</v>
      </c>
      <c r="F387" s="4" t="str">
        <f>IFERROR(__xludf.DUMMYFUNCTION("IF(NOT(E387=""""), GoogleTranslate(E387,""auto"",""en""), """")"),"")</f>
        <v/>
      </c>
      <c r="G387" s="5" t="str">
        <f>IFERROR(__xludf.DUMMYFUNCTION("IF(NOT(E387=""""), GoogleTranslate(E387,""auto"",""ja""), """")"),"")</f>
        <v/>
      </c>
    </row>
    <row r="388">
      <c r="A388" s="3">
        <v>44936.57842467593</v>
      </c>
      <c r="B388" s="2" t="s">
        <v>299</v>
      </c>
      <c r="C388" s="2" t="s">
        <v>11</v>
      </c>
      <c r="D388" s="2">
        <v>6.0</v>
      </c>
      <c r="F388" s="4" t="str">
        <f>IFERROR(__xludf.DUMMYFUNCTION("IF(NOT(E388=""""), GoogleTranslate(E388,""auto"",""en""), """")"),"")</f>
        <v/>
      </c>
      <c r="G388" s="5" t="str">
        <f>IFERROR(__xludf.DUMMYFUNCTION("IF(NOT(E388=""""), GoogleTranslate(E388,""auto"",""ja""), """")"),"")</f>
        <v/>
      </c>
    </row>
    <row r="389">
      <c r="A389" s="3">
        <v>44936.57845133102</v>
      </c>
      <c r="B389" s="2" t="s">
        <v>299</v>
      </c>
      <c r="C389" s="2" t="s">
        <v>11</v>
      </c>
      <c r="D389" s="2">
        <v>3.0</v>
      </c>
      <c r="F389" s="4" t="str">
        <f>IFERROR(__xludf.DUMMYFUNCTION("IF(NOT(E389=""""), GoogleTranslate(E389,""auto"",""en""), """")"),"")</f>
        <v/>
      </c>
      <c r="G389" s="5" t="str">
        <f>IFERROR(__xludf.DUMMYFUNCTION("IF(NOT(E389=""""), GoogleTranslate(E389,""auto"",""ja""), """")"),"")</f>
        <v/>
      </c>
    </row>
    <row r="390">
      <c r="A390" s="3">
        <v>44936.57875878472</v>
      </c>
      <c r="B390" s="2" t="s">
        <v>299</v>
      </c>
      <c r="C390" s="2" t="s">
        <v>11</v>
      </c>
      <c r="D390" s="2">
        <v>5.0</v>
      </c>
      <c r="E390" s="2" t="s">
        <v>307</v>
      </c>
      <c r="F390" s="4" t="str">
        <f>IFERROR(__xludf.DUMMYFUNCTION("IF(NOT(E390=""""), GoogleTranslate(E390,""auto"",""en""), """")"),"I thought that speaking and listening to English was neither good nor bad.")</f>
        <v>I thought that speaking and listening to English was neither good nor bad.</v>
      </c>
      <c r="G390" s="5" t="str">
        <f>IFERROR(__xludf.DUMMYFUNCTION("IF(NOT(E390=""""), GoogleTranslate(E390,""auto"",""ja""), """")"),"英語を話すことや聞くのは良いことでも悪いことでもないと思いました。")</f>
        <v>英語を話すことや聞くのは良いことでも悪いことでもないと思いました。</v>
      </c>
    </row>
    <row r="391">
      <c r="A391" s="3">
        <v>44936.578829351856</v>
      </c>
      <c r="B391" s="2" t="s">
        <v>299</v>
      </c>
      <c r="C391" s="2" t="s">
        <v>11</v>
      </c>
      <c r="D391" s="2">
        <v>10.0</v>
      </c>
      <c r="F391" s="4" t="str">
        <f>IFERROR(__xludf.DUMMYFUNCTION("IF(NOT(E391=""""), GoogleTranslate(E391,""auto"",""en""), """")"),"")</f>
        <v/>
      </c>
      <c r="G391" s="5" t="str">
        <f>IFERROR(__xludf.DUMMYFUNCTION("IF(NOT(E391=""""), GoogleTranslate(E391,""auto"",""ja""), """")"),"")</f>
        <v/>
      </c>
    </row>
    <row r="392">
      <c r="A392" s="3">
        <v>44936.57896954862</v>
      </c>
      <c r="B392" s="2" t="s">
        <v>299</v>
      </c>
      <c r="C392" s="2" t="s">
        <v>11</v>
      </c>
      <c r="D392" s="2">
        <v>6.0</v>
      </c>
      <c r="F392" s="4" t="str">
        <f>IFERROR(__xludf.DUMMYFUNCTION("IF(NOT(E392=""""), GoogleTranslate(E392,""auto"",""en""), """")"),"")</f>
        <v/>
      </c>
      <c r="G392" s="5" t="str">
        <f>IFERROR(__xludf.DUMMYFUNCTION("IF(NOT(E392=""""), GoogleTranslate(E392,""auto"",""ja""), """")"),"")</f>
        <v/>
      </c>
    </row>
    <row r="393">
      <c r="A393" s="3">
        <v>44936.57931534722</v>
      </c>
      <c r="B393" s="2" t="s">
        <v>299</v>
      </c>
      <c r="C393" s="2" t="s">
        <v>11</v>
      </c>
      <c r="D393" s="2">
        <v>2.0</v>
      </c>
      <c r="F393" s="4" t="str">
        <f>IFERROR(__xludf.DUMMYFUNCTION("IF(NOT(E393=""""), GoogleTranslate(E393,""auto"",""en""), """")"),"")</f>
        <v/>
      </c>
      <c r="G393" s="5" t="str">
        <f>IFERROR(__xludf.DUMMYFUNCTION("IF(NOT(E393=""""), GoogleTranslate(E393,""auto"",""ja""), """")"),"")</f>
        <v/>
      </c>
    </row>
    <row r="394">
      <c r="A394" s="3">
        <v>44936.57966371528</v>
      </c>
      <c r="B394" s="2" t="s">
        <v>299</v>
      </c>
      <c r="C394" s="2" t="s">
        <v>11</v>
      </c>
      <c r="D394" s="2">
        <v>10.0</v>
      </c>
      <c r="F394" s="4" t="str">
        <f>IFERROR(__xludf.DUMMYFUNCTION("IF(NOT(E394=""""), GoogleTranslate(E394,""auto"",""en""), """")"),"")</f>
        <v/>
      </c>
      <c r="G394" s="5" t="str">
        <f>IFERROR(__xludf.DUMMYFUNCTION("IF(NOT(E394=""""), GoogleTranslate(E394,""auto"",""ja""), """")"),"")</f>
        <v/>
      </c>
    </row>
    <row r="395">
      <c r="A395" s="3">
        <v>44936.58039635417</v>
      </c>
      <c r="B395" s="2" t="s">
        <v>299</v>
      </c>
      <c r="C395" s="2" t="s">
        <v>11</v>
      </c>
      <c r="D395" s="2">
        <v>7.0</v>
      </c>
      <c r="F395" s="4" t="str">
        <f>IFERROR(__xludf.DUMMYFUNCTION("IF(NOT(E395=""""), GoogleTranslate(E395,""auto"",""en""), """")"),"")</f>
        <v/>
      </c>
      <c r="G395" s="5" t="str">
        <f>IFERROR(__xludf.DUMMYFUNCTION("IF(NOT(E395=""""), GoogleTranslate(E395,""auto"",""ja""), """")"),"")</f>
        <v/>
      </c>
    </row>
  </sheetData>
  <drawing r:id="rId1"/>
</worksheet>
</file>